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/>
  <mc:AlternateContent xmlns:mc="http://schemas.openxmlformats.org/markup-compatibility/2006">
    <mc:Choice Requires="x15">
      <x15ac:absPath xmlns:x15ac="http://schemas.microsoft.com/office/spreadsheetml/2010/11/ac" url="/Users/michaelmcclure/Downloads/"/>
    </mc:Choice>
  </mc:AlternateContent>
  <xr:revisionPtr revIDLastSave="0" documentId="13_ncr:1_{ABC50104-688E-8746-B247-A689F6FD1AD8}" xr6:coauthVersionLast="47" xr6:coauthVersionMax="47" xr10:uidLastSave="{00000000-0000-0000-0000-000000000000}"/>
  <bookViews>
    <workbookView xWindow="11420" yWindow="760" windowWidth="11720" windowHeight="12340" activeTab="1" xr2:uid="{00000000-000D-0000-FFFF-FFFF00000000}"/>
  </bookViews>
  <sheets>
    <sheet name="Series totals" sheetId="1" r:id="rId1"/>
    <sheet name="Driver tota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105" i="2" l="1"/>
  <c r="AK105" i="2"/>
  <c r="AJ105" i="2"/>
  <c r="R381" i="2"/>
  <c r="Q381" i="2"/>
  <c r="P381" i="2"/>
  <c r="C381" i="2" s="1"/>
  <c r="AJ108" i="2"/>
  <c r="AI108" i="2"/>
  <c r="AH108" i="2"/>
  <c r="AB120" i="2"/>
  <c r="AA120" i="2"/>
  <c r="Z120" i="2"/>
  <c r="AJ80" i="2"/>
  <c r="AI80" i="2"/>
  <c r="AH80" i="2"/>
  <c r="AI114" i="2"/>
  <c r="AH114" i="2"/>
  <c r="AG114" i="2"/>
  <c r="L563" i="2"/>
  <c r="K563" i="2"/>
  <c r="J563" i="2"/>
  <c r="F713" i="2"/>
  <c r="E713" i="2"/>
  <c r="D713" i="2"/>
  <c r="R101" i="2"/>
  <c r="Q101" i="2"/>
  <c r="P101" i="2"/>
  <c r="Z45" i="2"/>
  <c r="Y45" i="2"/>
  <c r="X45" i="2"/>
  <c r="R79" i="2"/>
  <c r="Q79" i="2"/>
  <c r="P79" i="2"/>
  <c r="AD148" i="2"/>
  <c r="AC148" i="2"/>
  <c r="AB148" i="2"/>
  <c r="AO66" i="2"/>
  <c r="AN66" i="2"/>
  <c r="AM66" i="2"/>
  <c r="AK60" i="2"/>
  <c r="AJ60" i="2"/>
  <c r="AI60" i="2"/>
  <c r="AO42" i="2"/>
  <c r="AN42" i="2"/>
  <c r="Q93" i="2"/>
  <c r="P93" i="2"/>
  <c r="P377" i="2"/>
  <c r="AA104" i="2"/>
  <c r="Z121" i="2"/>
  <c r="T276" i="2"/>
  <c r="AB27" i="2"/>
  <c r="AB59" i="2"/>
  <c r="Z67" i="2"/>
  <c r="T214" i="2"/>
  <c r="AD71" i="2"/>
  <c r="M324" i="2"/>
  <c r="R141" i="2"/>
  <c r="AA34" i="2"/>
  <c r="R273" i="2"/>
  <c r="AN52" i="2"/>
  <c r="X137" i="2"/>
  <c r="T87" i="2"/>
  <c r="AD186" i="2"/>
  <c r="AA46" i="2"/>
  <c r="AC40" i="2"/>
  <c r="T43" i="2"/>
  <c r="Y56" i="2"/>
  <c r="Z56" i="2"/>
  <c r="X234" i="2"/>
  <c r="AE118" i="2"/>
  <c r="AB65" i="2"/>
  <c r="AC30" i="2"/>
  <c r="V102" i="2"/>
  <c r="T171" i="2"/>
  <c r="AC35" i="2"/>
  <c r="AC18" i="2"/>
  <c r="AE33" i="2"/>
  <c r="AH17" i="2"/>
  <c r="T74" i="2"/>
  <c r="AC53" i="2"/>
  <c r="AC26" i="2"/>
  <c r="AB32" i="2"/>
  <c r="AC6" i="2"/>
  <c r="U17" i="1"/>
  <c r="AG181" i="2"/>
  <c r="J654" i="2"/>
  <c r="G296" i="2"/>
  <c r="J639" i="2"/>
  <c r="J638" i="2"/>
  <c r="AD195" i="2"/>
  <c r="AT43" i="2"/>
  <c r="P446" i="2"/>
  <c r="AW70" i="2"/>
  <c r="AB98" i="2"/>
  <c r="X337" i="2"/>
  <c r="AF120" i="2"/>
  <c r="AO115" i="2"/>
  <c r="AL170" i="2"/>
  <c r="E759" i="2"/>
  <c r="U309" i="2"/>
  <c r="Q434" i="2"/>
  <c r="AK199" i="2"/>
  <c r="J634" i="2"/>
  <c r="J633" i="2"/>
  <c r="J632" i="2"/>
  <c r="J631" i="2"/>
  <c r="J629" i="2"/>
  <c r="J630" i="2"/>
  <c r="I30" i="1"/>
  <c r="BL5" i="2"/>
  <c r="AR3" i="2"/>
  <c r="AQ3" i="2"/>
  <c r="Q29" i="1"/>
  <c r="P29" i="1"/>
  <c r="O29" i="1"/>
  <c r="C3" i="2"/>
  <c r="C2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9" i="2"/>
  <c r="C20" i="2"/>
  <c r="C17" i="2"/>
  <c r="C18" i="2"/>
  <c r="C21" i="2"/>
  <c r="C22" i="2"/>
  <c r="C23" i="2"/>
  <c r="C24" i="2"/>
  <c r="C25" i="2"/>
  <c r="C26" i="2"/>
  <c r="C27" i="2"/>
  <c r="C28" i="2"/>
  <c r="C29" i="2"/>
  <c r="C31" i="2"/>
  <c r="C30" i="2"/>
  <c r="C32" i="2"/>
  <c r="C33" i="2"/>
  <c r="C34" i="2"/>
  <c r="C36" i="2"/>
  <c r="C35" i="2"/>
  <c r="C37" i="2"/>
  <c r="C38" i="2"/>
  <c r="C39" i="2"/>
  <c r="C40" i="2"/>
  <c r="C41" i="2"/>
  <c r="C42" i="2"/>
  <c r="C43" i="2"/>
  <c r="C45" i="2"/>
  <c r="C44" i="2"/>
  <c r="C47" i="2"/>
  <c r="C46" i="2"/>
  <c r="C48" i="2"/>
  <c r="C49" i="2"/>
  <c r="C50" i="2"/>
  <c r="C51" i="2"/>
  <c r="C52" i="2"/>
  <c r="C54" i="2"/>
  <c r="C53" i="2"/>
  <c r="C55" i="2"/>
  <c r="C57" i="2"/>
  <c r="C56" i="2"/>
  <c r="C58" i="2"/>
  <c r="C60" i="2"/>
  <c r="C59" i="2"/>
  <c r="C61" i="2"/>
  <c r="C62" i="2"/>
  <c r="C63" i="2"/>
  <c r="C64" i="2"/>
  <c r="C66" i="2"/>
  <c r="C65" i="2"/>
  <c r="C70" i="2"/>
  <c r="C67" i="2"/>
  <c r="C68" i="2"/>
  <c r="C69" i="2"/>
  <c r="C72" i="2"/>
  <c r="C71" i="2"/>
  <c r="C73" i="2"/>
  <c r="C75" i="2"/>
  <c r="C76" i="2"/>
  <c r="C74" i="2"/>
  <c r="C79" i="2"/>
  <c r="C77" i="2"/>
  <c r="C78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1" i="2"/>
  <c r="C100" i="2"/>
  <c r="C103" i="2"/>
  <c r="C102" i="2"/>
  <c r="C104" i="2"/>
  <c r="C105" i="2"/>
  <c r="C106" i="2"/>
  <c r="C107" i="2"/>
  <c r="C108" i="2"/>
  <c r="C109" i="2"/>
  <c r="C110" i="2"/>
  <c r="C114" i="2"/>
  <c r="C111" i="2"/>
  <c r="C112" i="2"/>
  <c r="C113" i="2"/>
  <c r="C115" i="2"/>
  <c r="C120" i="2"/>
  <c r="C116" i="2"/>
  <c r="C117" i="2"/>
  <c r="C119" i="2"/>
  <c r="C122" i="2"/>
  <c r="C123" i="2"/>
  <c r="C121" i="2"/>
  <c r="C118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8" i="2"/>
  <c r="C139" i="2"/>
  <c r="C140" i="2"/>
  <c r="C137" i="2"/>
  <c r="C142" i="2"/>
  <c r="C143" i="2"/>
  <c r="C144" i="2"/>
  <c r="C141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70" i="2"/>
  <c r="C169" i="2"/>
  <c r="C172" i="2"/>
  <c r="C173" i="2"/>
  <c r="C174" i="2"/>
  <c r="C175" i="2"/>
  <c r="C176" i="2"/>
  <c r="C181" i="2"/>
  <c r="C177" i="2"/>
  <c r="C171" i="2"/>
  <c r="C178" i="2"/>
  <c r="C179" i="2"/>
  <c r="C180" i="2"/>
  <c r="C182" i="2"/>
  <c r="C183" i="2"/>
  <c r="C184" i="2"/>
  <c r="C185" i="2"/>
  <c r="C187" i="2"/>
  <c r="C188" i="2"/>
  <c r="C189" i="2"/>
  <c r="C195" i="2"/>
  <c r="C190" i="2"/>
  <c r="C191" i="2"/>
  <c r="C192" i="2"/>
  <c r="C193" i="2"/>
  <c r="C194" i="2"/>
  <c r="C186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5" i="2"/>
  <c r="C216" i="2"/>
  <c r="C217" i="2"/>
  <c r="C218" i="2"/>
  <c r="C219" i="2"/>
  <c r="C214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5" i="2"/>
  <c r="C236" i="2"/>
  <c r="C237" i="2"/>
  <c r="C234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4" i="2"/>
  <c r="C275" i="2"/>
  <c r="C273" i="2"/>
  <c r="C277" i="2"/>
  <c r="C278" i="2"/>
  <c r="C276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6" i="2"/>
  <c r="C294" i="2"/>
  <c r="C295" i="2"/>
  <c r="C297" i="2"/>
  <c r="C298" i="2"/>
  <c r="C299" i="2"/>
  <c r="C300" i="2"/>
  <c r="C301" i="2"/>
  <c r="C302" i="2"/>
  <c r="C303" i="2"/>
  <c r="C304" i="2"/>
  <c r="C305" i="2"/>
  <c r="C306" i="2"/>
  <c r="C307" i="2"/>
  <c r="C309" i="2"/>
  <c r="C308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5" i="2"/>
  <c r="C326" i="2"/>
  <c r="C327" i="2"/>
  <c r="C328" i="2"/>
  <c r="C329" i="2"/>
  <c r="C330" i="2"/>
  <c r="C331" i="2"/>
  <c r="C332" i="2"/>
  <c r="C324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8" i="2"/>
  <c r="C379" i="2"/>
  <c r="C380" i="2"/>
  <c r="C382" i="2"/>
  <c r="C377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4" i="2"/>
  <c r="C430" i="2"/>
  <c r="C431" i="2"/>
  <c r="C432" i="2"/>
  <c r="C433" i="2"/>
  <c r="C435" i="2"/>
  <c r="C436" i="2"/>
  <c r="C437" i="2"/>
  <c r="C438" i="2"/>
  <c r="C439" i="2"/>
  <c r="C440" i="2"/>
  <c r="C441" i="2"/>
  <c r="C442" i="2"/>
  <c r="C446" i="2"/>
  <c r="C443" i="2"/>
  <c r="C444" i="2"/>
  <c r="C445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3" i="2"/>
  <c r="C561" i="2"/>
  <c r="C562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9" i="2"/>
  <c r="C630" i="2"/>
  <c r="C631" i="2"/>
  <c r="C632" i="2"/>
  <c r="C633" i="2"/>
  <c r="C634" i="2"/>
  <c r="C623" i="2"/>
  <c r="C624" i="2"/>
  <c r="C625" i="2"/>
  <c r="C626" i="2"/>
  <c r="C627" i="2"/>
  <c r="C628" i="2"/>
  <c r="C638" i="2"/>
  <c r="C639" i="2"/>
  <c r="C635" i="2"/>
  <c r="C636" i="2"/>
  <c r="C637" i="2"/>
  <c r="C640" i="2"/>
  <c r="C641" i="2"/>
  <c r="C642" i="2"/>
  <c r="C654" i="2"/>
  <c r="C643" i="2"/>
  <c r="C644" i="2"/>
  <c r="C645" i="2"/>
  <c r="C646" i="2"/>
  <c r="C647" i="2"/>
  <c r="C648" i="2"/>
  <c r="C649" i="2"/>
  <c r="C650" i="2"/>
  <c r="C651" i="2"/>
  <c r="C652" i="2"/>
  <c r="C653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13" i="2"/>
  <c r="C705" i="2"/>
  <c r="C706" i="2"/>
  <c r="C707" i="2"/>
  <c r="C708" i="2"/>
  <c r="C709" i="2"/>
  <c r="C710" i="2"/>
  <c r="C711" i="2"/>
  <c r="C712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9" i="2"/>
  <c r="C754" i="2"/>
  <c r="C755" i="2"/>
  <c r="C756" i="2"/>
  <c r="C757" i="2"/>
  <c r="C758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BJ2" i="2"/>
  <c r="V23" i="1"/>
  <c r="R180" i="2"/>
  <c r="S180" i="2"/>
  <c r="H91" i="2"/>
  <c r="AB14" i="2"/>
  <c r="G85" i="2"/>
  <c r="AC4" i="2"/>
  <c r="AB20" i="2"/>
  <c r="H88" i="2"/>
  <c r="AA23" i="2"/>
  <c r="AC10" i="2"/>
  <c r="AB37" i="2"/>
  <c r="AB22" i="2"/>
  <c r="AA24" i="2"/>
  <c r="Z31" i="2"/>
  <c r="AC21" i="2"/>
  <c r="AB36" i="2"/>
  <c r="AB16" i="2"/>
  <c r="AB13" i="2"/>
  <c r="AC25" i="2"/>
  <c r="AB19" i="2"/>
  <c r="I82" i="2"/>
  <c r="AB28" i="2"/>
  <c r="AC9" i="2"/>
  <c r="AC3" i="2"/>
  <c r="AB9" i="1"/>
  <c r="S410" i="2"/>
  <c r="S411" i="2"/>
  <c r="Q540" i="2"/>
  <c r="S443" i="2"/>
  <c r="S438" i="2"/>
  <c r="H693" i="2"/>
  <c r="R500" i="2"/>
  <c r="S476" i="2"/>
  <c r="S407" i="2"/>
  <c r="R461" i="2"/>
  <c r="I684" i="2"/>
  <c r="Z296" i="2"/>
  <c r="S416" i="2"/>
  <c r="T419" i="2"/>
  <c r="F765" i="2"/>
  <c r="S431" i="2"/>
  <c r="S436" i="2"/>
  <c r="AK110" i="2"/>
  <c r="AL122" i="2"/>
  <c r="S430" i="2"/>
  <c r="S415" i="2"/>
  <c r="R42" i="1"/>
  <c r="R443" i="2"/>
  <c r="P540" i="2"/>
  <c r="R407" i="2"/>
  <c r="Y296" i="2"/>
  <c r="Q500" i="2"/>
  <c r="H684" i="2"/>
  <c r="R416" i="2"/>
  <c r="R476" i="2"/>
  <c r="R449" i="2"/>
  <c r="G693" i="2"/>
  <c r="E765" i="2"/>
  <c r="Q461" i="2"/>
  <c r="R410" i="2"/>
  <c r="S419" i="2"/>
  <c r="R436" i="2"/>
  <c r="R415" i="2"/>
  <c r="R431" i="2"/>
  <c r="AK122" i="2"/>
  <c r="R438" i="2"/>
  <c r="AJ110" i="2"/>
  <c r="R411" i="2"/>
  <c r="R430" i="2"/>
  <c r="Q42" i="1"/>
  <c r="P500" i="2"/>
  <c r="D765" i="2"/>
  <c r="Q438" i="2"/>
  <c r="Q407" i="2"/>
  <c r="X296" i="2"/>
  <c r="Q476" i="2"/>
  <c r="AJ122" i="2"/>
  <c r="Q416" i="2"/>
  <c r="G684" i="2"/>
  <c r="Q411" i="2"/>
  <c r="Q436" i="2"/>
  <c r="R419" i="2"/>
  <c r="P461" i="2"/>
  <c r="Q449" i="2"/>
  <c r="AI110" i="2"/>
  <c r="Q443" i="2"/>
  <c r="Q415" i="2"/>
  <c r="Q410" i="2"/>
  <c r="Q431" i="2"/>
  <c r="Q430" i="2"/>
  <c r="P42" i="1"/>
  <c r="P431" i="2"/>
  <c r="P449" i="2"/>
  <c r="AH110" i="2"/>
  <c r="P438" i="2"/>
  <c r="P407" i="2"/>
  <c r="P476" i="2"/>
  <c r="F684" i="2"/>
  <c r="P443" i="2"/>
  <c r="W296" i="2"/>
  <c r="O461" i="2"/>
  <c r="P416" i="2"/>
  <c r="P415" i="2"/>
  <c r="F693" i="2"/>
  <c r="P436" i="2"/>
  <c r="O500" i="2"/>
  <c r="Q419" i="2"/>
  <c r="P410" i="2"/>
  <c r="AI122" i="2"/>
  <c r="P430" i="2"/>
  <c r="P411" i="2"/>
  <c r="O42" i="1"/>
  <c r="O540" i="2"/>
  <c r="O476" i="2"/>
  <c r="P419" i="2"/>
  <c r="E693" i="2"/>
  <c r="AG110" i="2"/>
  <c r="N461" i="2"/>
  <c r="O407" i="2"/>
  <c r="E684" i="2"/>
  <c r="O431" i="2"/>
  <c r="O449" i="2"/>
  <c r="O436" i="2"/>
  <c r="O415" i="2"/>
  <c r="O438" i="2"/>
  <c r="O410" i="2"/>
  <c r="N500" i="2"/>
  <c r="O443" i="2"/>
  <c r="AH122" i="2"/>
  <c r="O430" i="2"/>
  <c r="O411" i="2"/>
  <c r="N42" i="1"/>
  <c r="N476" i="2"/>
  <c r="O416" i="2"/>
  <c r="N415" i="2"/>
  <c r="N449" i="2"/>
  <c r="N540" i="2"/>
  <c r="N410" i="2"/>
  <c r="N407" i="2"/>
  <c r="M461" i="2"/>
  <c r="N438" i="2"/>
  <c r="N431" i="2"/>
  <c r="N443" i="2"/>
  <c r="V296" i="2"/>
  <c r="N436" i="2"/>
  <c r="D693" i="2"/>
  <c r="D684" i="2"/>
  <c r="M500" i="2"/>
  <c r="AG122" i="2"/>
  <c r="N430" i="2"/>
  <c r="O419" i="2"/>
  <c r="AF110" i="2"/>
  <c r="N411" i="2"/>
  <c r="M42" i="1"/>
  <c r="M415" i="2"/>
  <c r="M438" i="2"/>
  <c r="N416" i="2"/>
  <c r="M443" i="2"/>
  <c r="L461" i="2"/>
  <c r="M407" i="2"/>
  <c r="L500" i="2"/>
  <c r="AF122" i="2"/>
  <c r="M476" i="2"/>
  <c r="M540" i="2"/>
  <c r="AE110" i="2"/>
  <c r="M449" i="2"/>
  <c r="U296" i="2"/>
  <c r="AJ225" i="2"/>
  <c r="M410" i="2"/>
  <c r="M436" i="2"/>
  <c r="N419" i="2"/>
  <c r="M430" i="2"/>
  <c r="M431" i="2"/>
  <c r="M411" i="2"/>
  <c r="L42" i="1"/>
  <c r="L540" i="2"/>
  <c r="M416" i="2"/>
  <c r="AI225" i="2"/>
  <c r="T296" i="2"/>
  <c r="L407" i="2"/>
  <c r="K461" i="2"/>
  <c r="L449" i="2"/>
  <c r="L476" i="2"/>
  <c r="K500" i="2"/>
  <c r="L443" i="2"/>
  <c r="AE122" i="2"/>
  <c r="M419" i="2"/>
  <c r="L436" i="2"/>
  <c r="L410" i="2"/>
  <c r="L438" i="2"/>
  <c r="AD110" i="2"/>
  <c r="L411" i="2"/>
  <c r="L415" i="2"/>
  <c r="L431" i="2"/>
  <c r="L430" i="2"/>
  <c r="K42" i="1"/>
  <c r="G718" i="2"/>
  <c r="K540" i="2"/>
  <c r="L419" i="2"/>
  <c r="L416" i="2"/>
  <c r="AC110" i="2"/>
  <c r="K415" i="2"/>
  <c r="K407" i="2"/>
  <c r="K431" i="2"/>
  <c r="K657" i="2"/>
  <c r="K443" i="2"/>
  <c r="J461" i="2"/>
  <c r="S296" i="2"/>
  <c r="K436" i="2"/>
  <c r="K476" i="2"/>
  <c r="K449" i="2"/>
  <c r="J500" i="2"/>
  <c r="K410" i="2"/>
  <c r="AD122" i="2"/>
  <c r="K430" i="2"/>
  <c r="K438" i="2"/>
  <c r="K411" i="2"/>
  <c r="J42" i="1"/>
  <c r="J407" i="2"/>
  <c r="R296" i="2"/>
  <c r="J657" i="2"/>
  <c r="K416" i="2"/>
  <c r="J476" i="2"/>
  <c r="I461" i="2"/>
  <c r="J540" i="2"/>
  <c r="J449" i="2"/>
  <c r="I500" i="2"/>
  <c r="K419" i="2"/>
  <c r="J436" i="2"/>
  <c r="F718" i="2"/>
  <c r="AC122" i="2"/>
  <c r="J410" i="2"/>
  <c r="J443" i="2"/>
  <c r="AB110" i="2"/>
  <c r="J411" i="2"/>
  <c r="J415" i="2"/>
  <c r="J430" i="2"/>
  <c r="J438" i="2"/>
  <c r="J431" i="2"/>
  <c r="I42" i="1"/>
  <c r="H500" i="2"/>
  <c r="J419" i="2"/>
  <c r="I476" i="2"/>
  <c r="Q296" i="2"/>
  <c r="H461" i="2"/>
  <c r="I657" i="2"/>
  <c r="I407" i="2"/>
  <c r="I443" i="2"/>
  <c r="Q495" i="2"/>
  <c r="I540" i="2"/>
  <c r="J416" i="2"/>
  <c r="I449" i="2"/>
  <c r="I672" i="2"/>
  <c r="AB122" i="2"/>
  <c r="I411" i="2"/>
  <c r="I436" i="2"/>
  <c r="AA110" i="2"/>
  <c r="I431" i="2"/>
  <c r="I410" i="2"/>
  <c r="I430" i="2"/>
  <c r="I438" i="2"/>
  <c r="I415" i="2"/>
  <c r="H42" i="1"/>
  <c r="H657" i="2"/>
  <c r="P296" i="2"/>
  <c r="AA122" i="2"/>
  <c r="H407" i="2"/>
  <c r="P495" i="2"/>
  <c r="G461" i="2"/>
  <c r="I416" i="2"/>
  <c r="H476" i="2"/>
  <c r="G500" i="2"/>
  <c r="I419" i="2"/>
  <c r="H540" i="2"/>
  <c r="H436" i="2"/>
  <c r="H672" i="2"/>
  <c r="H443" i="2"/>
  <c r="H449" i="2"/>
  <c r="H411" i="2"/>
  <c r="Z110" i="2"/>
  <c r="H410" i="2"/>
  <c r="H431" i="2"/>
  <c r="H438" i="2"/>
  <c r="H415" i="2"/>
  <c r="H430" i="2"/>
  <c r="G42" i="1"/>
  <c r="G436" i="2"/>
  <c r="F500" i="2"/>
  <c r="H419" i="2"/>
  <c r="O296" i="2"/>
  <c r="G657" i="2"/>
  <c r="G407" i="2"/>
  <c r="O495" i="2"/>
  <c r="G476" i="2"/>
  <c r="G672" i="2"/>
  <c r="H416" i="2"/>
  <c r="G438" i="2"/>
  <c r="G443" i="2"/>
  <c r="G540" i="2"/>
  <c r="G449" i="2"/>
  <c r="Y110" i="2"/>
  <c r="G411" i="2"/>
  <c r="G415" i="2"/>
  <c r="G431" i="2"/>
  <c r="Z122" i="2"/>
  <c r="G410" i="2"/>
  <c r="G430" i="2"/>
  <c r="F42" i="1"/>
  <c r="F430" i="2"/>
  <c r="F476" i="2"/>
  <c r="F449" i="2"/>
  <c r="F461" i="2"/>
  <c r="F407" i="2"/>
  <c r="N495" i="2"/>
  <c r="F672" i="2"/>
  <c r="N296" i="2"/>
  <c r="F657" i="2"/>
  <c r="G419" i="2"/>
  <c r="F540" i="2"/>
  <c r="Y122" i="2"/>
  <c r="F443" i="2"/>
  <c r="F436" i="2"/>
  <c r="F411" i="2"/>
  <c r="X110" i="2"/>
  <c r="F410" i="2"/>
  <c r="F431" i="2"/>
  <c r="F438" i="2"/>
  <c r="F415" i="2"/>
  <c r="E42" i="1"/>
  <c r="E443" i="2"/>
  <c r="E540" i="2"/>
  <c r="M495" i="2"/>
  <c r="M296" i="2"/>
  <c r="E500" i="2"/>
  <c r="E407" i="2"/>
  <c r="E476" i="2"/>
  <c r="G416" i="2"/>
  <c r="E657" i="2"/>
  <c r="E461" i="2"/>
  <c r="X122" i="2"/>
  <c r="E449" i="2"/>
  <c r="E672" i="2"/>
  <c r="W110" i="2"/>
  <c r="F419" i="2"/>
  <c r="E436" i="2"/>
  <c r="E410" i="2"/>
  <c r="E431" i="2"/>
  <c r="E415" i="2"/>
  <c r="E438" i="2"/>
  <c r="E411" i="2"/>
  <c r="E430" i="2"/>
  <c r="D42" i="1"/>
  <c r="B42" i="1" s="1"/>
  <c r="D500" i="2"/>
  <c r="D407" i="2"/>
  <c r="L495" i="2"/>
  <c r="F416" i="2"/>
  <c r="V110" i="2"/>
  <c r="D657" i="2"/>
  <c r="L296" i="2"/>
  <c r="D410" i="2"/>
  <c r="D461" i="2"/>
  <c r="D476" i="2"/>
  <c r="D540" i="2"/>
  <c r="E419" i="2"/>
  <c r="D443" i="2"/>
  <c r="D449" i="2"/>
  <c r="D672" i="2"/>
  <c r="D436" i="2"/>
  <c r="D411" i="2"/>
  <c r="W122" i="2"/>
  <c r="D415" i="2"/>
  <c r="D430" i="2"/>
  <c r="D438" i="2"/>
  <c r="D431" i="2"/>
  <c r="C42" i="1"/>
  <c r="I652" i="2"/>
  <c r="F722" i="2"/>
  <c r="R447" i="2"/>
  <c r="U335" i="2"/>
  <c r="U343" i="2"/>
  <c r="U399" i="2"/>
  <c r="T388" i="2"/>
  <c r="U344" i="2"/>
  <c r="S368" i="2"/>
  <c r="U371" i="2"/>
  <c r="U351" i="2"/>
  <c r="O522" i="2"/>
  <c r="T390" i="2"/>
  <c r="U359" i="2"/>
  <c r="U341" i="2"/>
  <c r="U318" i="2"/>
  <c r="T41" i="1"/>
  <c r="S390" i="2"/>
  <c r="N522" i="2"/>
  <c r="T399" i="2"/>
  <c r="R368" i="2"/>
  <c r="E722" i="2"/>
  <c r="H652" i="2"/>
  <c r="T351" i="2"/>
  <c r="S388" i="2"/>
  <c r="Q447" i="2"/>
  <c r="T344" i="2"/>
  <c r="T335" i="2"/>
  <c r="T371" i="2"/>
  <c r="T359" i="2"/>
  <c r="T318" i="2"/>
  <c r="T343" i="2"/>
  <c r="T341" i="2"/>
  <c r="S41" i="1"/>
  <c r="S335" i="2"/>
  <c r="S399" i="2"/>
  <c r="D722" i="2"/>
  <c r="G652" i="2"/>
  <c r="P447" i="2"/>
  <c r="R390" i="2"/>
  <c r="M522" i="2"/>
  <c r="S371" i="2"/>
  <c r="R388" i="2"/>
  <c r="S344" i="2"/>
  <c r="S359" i="2"/>
  <c r="S351" i="2"/>
  <c r="S318" i="2"/>
  <c r="S341" i="2"/>
  <c r="S343" i="2"/>
  <c r="R41" i="1"/>
  <c r="R344" i="2"/>
  <c r="R343" i="2"/>
  <c r="R371" i="2"/>
  <c r="Q390" i="2"/>
  <c r="K296" i="2"/>
  <c r="R359" i="2"/>
  <c r="AD239" i="2"/>
  <c r="O447" i="2"/>
  <c r="V122" i="2"/>
  <c r="R463" i="2"/>
  <c r="U110" i="2"/>
  <c r="R399" i="2"/>
  <c r="Q368" i="2"/>
  <c r="L522" i="2"/>
  <c r="R318" i="2"/>
  <c r="R335" i="2"/>
  <c r="R351" i="2"/>
  <c r="R341" i="2"/>
  <c r="Q41" i="1"/>
  <c r="Q359" i="2"/>
  <c r="Q399" i="2"/>
  <c r="Q351" i="2"/>
  <c r="Q388" i="2"/>
  <c r="Q343" i="2"/>
  <c r="U122" i="2"/>
  <c r="J296" i="2"/>
  <c r="AC239" i="2"/>
  <c r="T110" i="2"/>
  <c r="Q463" i="2"/>
  <c r="Q371" i="2"/>
  <c r="K522" i="2"/>
  <c r="Q335" i="2"/>
  <c r="Q318" i="2"/>
  <c r="Q344" i="2"/>
  <c r="Q341" i="2"/>
  <c r="P41" i="1"/>
  <c r="P371" i="2"/>
  <c r="N447" i="2"/>
  <c r="AB239" i="2"/>
  <c r="F652" i="2"/>
  <c r="P344" i="2"/>
  <c r="O505" i="2"/>
  <c r="P463" i="2"/>
  <c r="P390" i="2"/>
  <c r="P335" i="2"/>
  <c r="P388" i="2"/>
  <c r="P359" i="2"/>
  <c r="P399" i="2"/>
  <c r="P351" i="2"/>
  <c r="P368" i="2"/>
  <c r="P318" i="2"/>
  <c r="P343" i="2"/>
  <c r="P341" i="2"/>
  <c r="O41" i="1"/>
  <c r="O388" i="2"/>
  <c r="O399" i="2"/>
  <c r="O359" i="2"/>
  <c r="O371" i="2"/>
  <c r="O343" i="2"/>
  <c r="AA239" i="2"/>
  <c r="E652" i="2"/>
  <c r="O463" i="2"/>
  <c r="O344" i="2"/>
  <c r="O390" i="2"/>
  <c r="O368" i="2"/>
  <c r="O335" i="2"/>
  <c r="O318" i="2"/>
  <c r="O351" i="2"/>
  <c r="O341" i="2"/>
  <c r="N41" i="1"/>
  <c r="M447" i="2"/>
  <c r="N463" i="2"/>
  <c r="Z239" i="2"/>
  <c r="D652" i="2"/>
  <c r="N505" i="2"/>
  <c r="N359" i="2"/>
  <c r="N390" i="2"/>
  <c r="N344" i="2"/>
  <c r="N399" i="2"/>
  <c r="N335" i="2"/>
  <c r="N371" i="2"/>
  <c r="N388" i="2"/>
  <c r="N368" i="2"/>
  <c r="N318" i="2"/>
  <c r="N343" i="2"/>
  <c r="N341" i="2"/>
  <c r="N351" i="2"/>
  <c r="M41" i="1"/>
  <c r="T122" i="2"/>
  <c r="M505" i="2"/>
  <c r="I296" i="2"/>
  <c r="L447" i="2"/>
  <c r="S110" i="2"/>
  <c r="Y239" i="2"/>
  <c r="M463" i="2"/>
  <c r="E416" i="2"/>
  <c r="M343" i="2"/>
  <c r="M399" i="2"/>
  <c r="M388" i="2"/>
  <c r="M344" i="2"/>
  <c r="M359" i="2"/>
  <c r="M368" i="2"/>
  <c r="M341" i="2"/>
  <c r="M371" i="2"/>
  <c r="M335" i="2"/>
  <c r="M351" i="2"/>
  <c r="E718" i="2"/>
  <c r="M390" i="2"/>
  <c r="M318" i="2"/>
  <c r="L41" i="1"/>
  <c r="L341" i="2"/>
  <c r="D419" i="2"/>
  <c r="L359" i="2"/>
  <c r="R110" i="2"/>
  <c r="D718" i="2"/>
  <c r="L351" i="2"/>
  <c r="D416" i="2"/>
  <c r="H296" i="2"/>
  <c r="K447" i="2"/>
  <c r="L371" i="2"/>
  <c r="L399" i="2"/>
  <c r="S122" i="2"/>
  <c r="X239" i="2"/>
  <c r="L344" i="2"/>
  <c r="L463" i="2"/>
  <c r="L390" i="2"/>
  <c r="L505" i="2"/>
  <c r="L368" i="2"/>
  <c r="L388" i="2"/>
  <c r="L335" i="2"/>
  <c r="L318" i="2"/>
  <c r="L343" i="2"/>
  <c r="K41" i="1"/>
  <c r="K463" i="2"/>
  <c r="R122" i="2"/>
  <c r="K399" i="2"/>
  <c r="K368" i="2"/>
  <c r="K344" i="2"/>
  <c r="Q110" i="2"/>
  <c r="W239" i="2"/>
  <c r="K388" i="2"/>
  <c r="K505" i="2"/>
  <c r="K390" i="2"/>
  <c r="K341" i="2"/>
  <c r="K359" i="2"/>
  <c r="F751" i="2"/>
  <c r="K318" i="2"/>
  <c r="K335" i="2"/>
  <c r="K351" i="2"/>
  <c r="J522" i="2"/>
  <c r="K343" i="2"/>
  <c r="K371" i="2"/>
  <c r="J41" i="1"/>
  <c r="J463" i="2"/>
  <c r="J390" i="2"/>
  <c r="J388" i="2"/>
  <c r="J359" i="2"/>
  <c r="J371" i="2"/>
  <c r="J351" i="2"/>
  <c r="J368" i="2"/>
  <c r="J399" i="2"/>
  <c r="J447" i="2"/>
  <c r="P110" i="2"/>
  <c r="V239" i="2"/>
  <c r="Q122" i="2"/>
  <c r="J344" i="2"/>
  <c r="J505" i="2"/>
  <c r="I522" i="2"/>
  <c r="E773" i="2"/>
  <c r="J335" i="2"/>
  <c r="J341" i="2"/>
  <c r="J318" i="2"/>
  <c r="J343" i="2"/>
  <c r="I41" i="1"/>
  <c r="I399" i="2"/>
  <c r="I388" i="2"/>
  <c r="H522" i="2"/>
  <c r="I368" i="2"/>
  <c r="I447" i="2"/>
  <c r="U239" i="2"/>
  <c r="I371" i="2"/>
  <c r="P122" i="2"/>
  <c r="I463" i="2"/>
  <c r="I390" i="2"/>
  <c r="O110" i="2"/>
  <c r="I344" i="2"/>
  <c r="I505" i="2"/>
  <c r="I359" i="2"/>
  <c r="D773" i="2"/>
  <c r="I351" i="2"/>
  <c r="I318" i="2"/>
  <c r="I335" i="2"/>
  <c r="I343" i="2"/>
  <c r="I341" i="2"/>
  <c r="H41" i="1"/>
  <c r="T239" i="2"/>
  <c r="H344" i="2"/>
  <c r="H447" i="2"/>
  <c r="H368" i="2"/>
  <c r="H399" i="2"/>
  <c r="G522" i="2"/>
  <c r="H463" i="2"/>
  <c r="H371" i="2"/>
  <c r="H505" i="2"/>
  <c r="H388" i="2"/>
  <c r="H351" i="2"/>
  <c r="H359" i="2"/>
  <c r="H318" i="2"/>
  <c r="H390" i="2"/>
  <c r="H341" i="2"/>
  <c r="H335" i="2"/>
  <c r="H343" i="2"/>
  <c r="M587" i="2"/>
  <c r="G41" i="1"/>
  <c r="G447" i="2"/>
  <c r="G335" i="2"/>
  <c r="AJ97" i="2"/>
  <c r="F522" i="2"/>
  <c r="S239" i="2"/>
  <c r="G344" i="2"/>
  <c r="G399" i="2"/>
  <c r="G388" i="2"/>
  <c r="G368" i="2"/>
  <c r="G505" i="2"/>
  <c r="G463" i="2"/>
  <c r="G318" i="2"/>
  <c r="G371" i="2"/>
  <c r="G359" i="2"/>
  <c r="G341" i="2"/>
  <c r="G351" i="2"/>
  <c r="G390" i="2"/>
  <c r="G343" i="2"/>
  <c r="L587" i="2"/>
  <c r="F41" i="1"/>
  <c r="F371" i="2"/>
  <c r="F447" i="2"/>
  <c r="R239" i="2"/>
  <c r="F351" i="2"/>
  <c r="F505" i="2"/>
  <c r="F359" i="2"/>
  <c r="AI97" i="2"/>
  <c r="F463" i="2"/>
  <c r="F344" i="2"/>
  <c r="F399" i="2"/>
  <c r="F390" i="2"/>
  <c r="F368" i="2"/>
  <c r="F388" i="2"/>
  <c r="F335" i="2"/>
  <c r="F318" i="2"/>
  <c r="E522" i="2"/>
  <c r="F343" i="2"/>
  <c r="F341" i="2"/>
  <c r="K587" i="2"/>
  <c r="E41" i="1"/>
  <c r="E344" i="2"/>
  <c r="E368" i="2"/>
  <c r="Q239" i="2"/>
  <c r="E447" i="2"/>
  <c r="E371" i="2"/>
  <c r="E388" i="2"/>
  <c r="E505" i="2"/>
  <c r="AH97" i="2"/>
  <c r="E463" i="2"/>
  <c r="E335" i="2"/>
  <c r="E399" i="2"/>
  <c r="E318" i="2"/>
  <c r="E343" i="2"/>
  <c r="E390" i="2"/>
  <c r="D522" i="2"/>
  <c r="E359" i="2"/>
  <c r="E351" i="2"/>
  <c r="E341" i="2"/>
  <c r="J587" i="2"/>
  <c r="D41" i="1"/>
  <c r="D351" i="2"/>
  <c r="P239" i="2"/>
  <c r="D447" i="2"/>
  <c r="D463" i="2"/>
  <c r="D318" i="2"/>
  <c r="AG97" i="2"/>
  <c r="D343" i="2"/>
  <c r="D359" i="2"/>
  <c r="D344" i="2"/>
  <c r="D505" i="2"/>
  <c r="D388" i="2"/>
  <c r="D368" i="2"/>
  <c r="D371" i="2"/>
  <c r="D335" i="2"/>
  <c r="D390" i="2"/>
  <c r="D399" i="2"/>
  <c r="D341" i="2"/>
  <c r="I587" i="2"/>
  <c r="C41" i="1"/>
  <c r="B41" i="1" s="1"/>
  <c r="E792" i="2"/>
  <c r="AF97" i="2"/>
  <c r="U307" i="2"/>
  <c r="U233" i="2"/>
  <c r="U244" i="2"/>
  <c r="AB103" i="2"/>
  <c r="U241" i="2"/>
  <c r="T284" i="2"/>
  <c r="U240" i="2"/>
  <c r="Y203" i="2"/>
  <c r="T272" i="2"/>
  <c r="AJ101" i="2"/>
  <c r="X172" i="2"/>
  <c r="U252" i="2"/>
  <c r="T275" i="2"/>
  <c r="U228" i="2"/>
  <c r="T40" i="1"/>
  <c r="D792" i="2"/>
  <c r="X203" i="2"/>
  <c r="S272" i="2"/>
  <c r="T240" i="2"/>
  <c r="AE97" i="2"/>
  <c r="T233" i="2"/>
  <c r="T241" i="2"/>
  <c r="AI101" i="2"/>
  <c r="W172" i="2"/>
  <c r="T307" i="2"/>
  <c r="S275" i="2"/>
  <c r="T252" i="2"/>
  <c r="AA103" i="2"/>
  <c r="S284" i="2"/>
  <c r="T244" i="2"/>
  <c r="T228" i="2"/>
  <c r="S40" i="1"/>
  <c r="Z103" i="2"/>
  <c r="AH101" i="2"/>
  <c r="R272" i="2"/>
  <c r="S241" i="2"/>
  <c r="G716" i="2"/>
  <c r="S240" i="2"/>
  <c r="AD97" i="2"/>
  <c r="W203" i="2"/>
  <c r="Q354" i="2"/>
  <c r="S244" i="2"/>
  <c r="S228" i="2"/>
  <c r="S233" i="2"/>
  <c r="AI79" i="2"/>
  <c r="S307" i="2"/>
  <c r="V172" i="2"/>
  <c r="H587" i="2"/>
  <c r="S252" i="2"/>
  <c r="R284" i="2"/>
  <c r="R275" i="2"/>
  <c r="R40" i="1"/>
  <c r="Y103" i="2"/>
  <c r="Q275" i="2"/>
  <c r="AG101" i="2"/>
  <c r="R307" i="2"/>
  <c r="P354" i="2"/>
  <c r="F716" i="2"/>
  <c r="AH79" i="2"/>
  <c r="R233" i="2"/>
  <c r="U172" i="2"/>
  <c r="AC97" i="2"/>
  <c r="R240" i="2"/>
  <c r="R241" i="2"/>
  <c r="V203" i="2"/>
  <c r="G587" i="2"/>
  <c r="Q284" i="2"/>
  <c r="R244" i="2"/>
  <c r="R252" i="2"/>
  <c r="R228" i="2"/>
  <c r="Q40" i="1"/>
  <c r="E716" i="2"/>
  <c r="AF101" i="2"/>
  <c r="AG79" i="2"/>
  <c r="Q241" i="2"/>
  <c r="O354" i="2"/>
  <c r="Q272" i="2"/>
  <c r="AB97" i="2"/>
  <c r="Q240" i="2"/>
  <c r="Q233" i="2"/>
  <c r="X103" i="2"/>
  <c r="P275" i="2"/>
  <c r="Q307" i="2"/>
  <c r="T172" i="2"/>
  <c r="P284" i="2"/>
  <c r="Q244" i="2"/>
  <c r="Q252" i="2"/>
  <c r="Q228" i="2"/>
  <c r="P40" i="1"/>
  <c r="U203" i="2"/>
  <c r="D716" i="2"/>
  <c r="O284" i="2"/>
  <c r="P240" i="2"/>
  <c r="P307" i="2"/>
  <c r="P272" i="2"/>
  <c r="N354" i="2"/>
  <c r="AA97" i="2"/>
  <c r="P244" i="2"/>
  <c r="AE101" i="2"/>
  <c r="P233" i="2"/>
  <c r="P241" i="2"/>
  <c r="AF79" i="2"/>
  <c r="P252" i="2"/>
  <c r="O275" i="2"/>
  <c r="W103" i="2"/>
  <c r="S172" i="2"/>
  <c r="P228" i="2"/>
  <c r="O40" i="1"/>
  <c r="N284" i="2"/>
  <c r="O382" i="2"/>
  <c r="O272" i="2"/>
  <c r="M354" i="2"/>
  <c r="AD101" i="2"/>
  <c r="O241" i="2"/>
  <c r="O240" i="2"/>
  <c r="O233" i="2"/>
  <c r="O307" i="2"/>
  <c r="O252" i="2"/>
  <c r="T203" i="2"/>
  <c r="AE79" i="2"/>
  <c r="N275" i="2"/>
  <c r="O228" i="2"/>
  <c r="R172" i="2"/>
  <c r="O244" i="2"/>
  <c r="V103" i="2"/>
  <c r="N40" i="1"/>
  <c r="N307" i="2"/>
  <c r="AC101" i="2"/>
  <c r="N382" i="2"/>
  <c r="N240" i="2"/>
  <c r="N272" i="2"/>
  <c r="S203" i="2"/>
  <c r="AD79" i="2"/>
  <c r="N233" i="2"/>
  <c r="N241" i="2"/>
  <c r="L354" i="2"/>
  <c r="E737" i="2"/>
  <c r="M284" i="2"/>
  <c r="M275" i="2"/>
  <c r="U103" i="2"/>
  <c r="Q172" i="2"/>
  <c r="N244" i="2"/>
  <c r="N252" i="2"/>
  <c r="N228" i="2"/>
  <c r="M40" i="1"/>
  <c r="M307" i="2"/>
  <c r="AC79" i="2"/>
  <c r="M382" i="2"/>
  <c r="M272" i="2"/>
  <c r="M240" i="2"/>
  <c r="M233" i="2"/>
  <c r="AB101" i="2"/>
  <c r="R203" i="2"/>
  <c r="K354" i="2"/>
  <c r="L284" i="2"/>
  <c r="T103" i="2"/>
  <c r="P172" i="2"/>
  <c r="M241" i="2"/>
  <c r="D737" i="2"/>
  <c r="L275" i="2"/>
  <c r="M252" i="2"/>
  <c r="M244" i="2"/>
  <c r="M228" i="2"/>
  <c r="L40" i="1"/>
  <c r="L241" i="2"/>
  <c r="Q203" i="2"/>
  <c r="L382" i="2"/>
  <c r="L240" i="2"/>
  <c r="AA101" i="2"/>
  <c r="L272" i="2"/>
  <c r="L233" i="2"/>
  <c r="L516" i="2"/>
  <c r="I644" i="2"/>
  <c r="L252" i="2"/>
  <c r="S103" i="2"/>
  <c r="L307" i="2"/>
  <c r="AB79" i="2"/>
  <c r="Z97" i="2"/>
  <c r="L228" i="2"/>
  <c r="L244" i="2"/>
  <c r="K275" i="2"/>
  <c r="O172" i="2"/>
  <c r="K40" i="1"/>
  <c r="P203" i="2"/>
  <c r="K252" i="2"/>
  <c r="J354" i="2"/>
  <c r="K516" i="2"/>
  <c r="K382" i="2"/>
  <c r="K284" i="2"/>
  <c r="K272" i="2"/>
  <c r="K240" i="2"/>
  <c r="K241" i="2"/>
  <c r="R398" i="2"/>
  <c r="H644" i="2"/>
  <c r="Z101" i="2"/>
  <c r="AA79" i="2"/>
  <c r="K244" i="2"/>
  <c r="K228" i="2"/>
  <c r="K307" i="2"/>
  <c r="K233" i="2"/>
  <c r="N172" i="2"/>
  <c r="J40" i="1"/>
  <c r="Y101" i="2"/>
  <c r="J307" i="2"/>
  <c r="Y97" i="2"/>
  <c r="J272" i="2"/>
  <c r="J382" i="2"/>
  <c r="J233" i="2"/>
  <c r="Q398" i="2"/>
  <c r="J240" i="2"/>
  <c r="R103" i="2"/>
  <c r="I354" i="2"/>
  <c r="O203" i="2"/>
  <c r="J284" i="2"/>
  <c r="J275" i="2"/>
  <c r="G644" i="2"/>
  <c r="J241" i="2"/>
  <c r="Z79" i="2"/>
  <c r="M172" i="2"/>
  <c r="J516" i="2"/>
  <c r="J228" i="2"/>
  <c r="J244" i="2"/>
  <c r="J252" i="2"/>
  <c r="I40" i="1"/>
  <c r="F644" i="2"/>
  <c r="P398" i="2"/>
  <c r="I272" i="2"/>
  <c r="X97" i="2"/>
  <c r="I275" i="2"/>
  <c r="I252" i="2"/>
  <c r="I284" i="2"/>
  <c r="I382" i="2"/>
  <c r="I241" i="2"/>
  <c r="I240" i="2"/>
  <c r="I233" i="2"/>
  <c r="X101" i="2"/>
  <c r="I516" i="2"/>
  <c r="Y79" i="2"/>
  <c r="I307" i="2"/>
  <c r="I228" i="2"/>
  <c r="Q103" i="2"/>
  <c r="I244" i="2"/>
  <c r="L172" i="2"/>
  <c r="H40" i="1"/>
  <c r="H272" i="2"/>
  <c r="H244" i="2"/>
  <c r="H240" i="2"/>
  <c r="H241" i="2"/>
  <c r="H382" i="2"/>
  <c r="H284" i="2"/>
  <c r="N203" i="2"/>
  <c r="H354" i="2"/>
  <c r="W101" i="2"/>
  <c r="X79" i="2"/>
  <c r="O398" i="2"/>
  <c r="H233" i="2"/>
  <c r="H516" i="2"/>
  <c r="H307" i="2"/>
  <c r="K172" i="2"/>
  <c r="H252" i="2"/>
  <c r="P103" i="2"/>
  <c r="H275" i="2"/>
  <c r="H228" i="2"/>
  <c r="G40" i="1"/>
  <c r="G382" i="2"/>
  <c r="G272" i="2"/>
  <c r="G244" i="2"/>
  <c r="G233" i="2"/>
  <c r="W79" i="2"/>
  <c r="G240" i="2"/>
  <c r="V101" i="2"/>
  <c r="G241" i="2"/>
  <c r="G516" i="2"/>
  <c r="G354" i="2"/>
  <c r="N398" i="2"/>
  <c r="M203" i="2"/>
  <c r="G284" i="2"/>
  <c r="G307" i="2"/>
  <c r="O103" i="2"/>
  <c r="G252" i="2"/>
  <c r="J172" i="2"/>
  <c r="G228" i="2"/>
  <c r="G275" i="2"/>
  <c r="F40" i="1"/>
  <c r="M398" i="2"/>
  <c r="F382" i="2"/>
  <c r="F272" i="2"/>
  <c r="U101" i="2"/>
  <c r="V79" i="2"/>
  <c r="L203" i="2"/>
  <c r="F233" i="2"/>
  <c r="F284" i="2"/>
  <c r="F354" i="2"/>
  <c r="F240" i="2"/>
  <c r="F516" i="2"/>
  <c r="F241" i="2"/>
  <c r="N103" i="2"/>
  <c r="F307" i="2"/>
  <c r="I172" i="2"/>
  <c r="F252" i="2"/>
  <c r="F244" i="2"/>
  <c r="F228" i="2"/>
  <c r="F275" i="2"/>
  <c r="E40" i="1"/>
  <c r="B40" i="1" s="1"/>
  <c r="E307" i="2"/>
  <c r="E751" i="2"/>
  <c r="E240" i="2"/>
  <c r="E275" i="2"/>
  <c r="E354" i="2"/>
  <c r="E233" i="2"/>
  <c r="Y305" i="2"/>
  <c r="E382" i="2"/>
  <c r="U79" i="2"/>
  <c r="E272" i="2"/>
  <c r="E241" i="2"/>
  <c r="E284" i="2"/>
  <c r="K203" i="2"/>
  <c r="T101" i="2"/>
  <c r="E644" i="2"/>
  <c r="E516" i="2"/>
  <c r="L398" i="2"/>
  <c r="M103" i="2"/>
  <c r="E252" i="2"/>
  <c r="E244" i="2"/>
  <c r="E228" i="2"/>
  <c r="D40" i="1"/>
  <c r="X305" i="2"/>
  <c r="D284" i="2"/>
  <c r="D252" i="2"/>
  <c r="S101" i="2"/>
  <c r="H172" i="2"/>
  <c r="D751" i="2"/>
  <c r="D382" i="2"/>
  <c r="D272" i="2"/>
  <c r="D240" i="2"/>
  <c r="D241" i="2"/>
  <c r="J203" i="2"/>
  <c r="K398" i="2"/>
  <c r="D644" i="2"/>
  <c r="D354" i="2"/>
  <c r="D516" i="2"/>
  <c r="T79" i="2"/>
  <c r="D233" i="2"/>
  <c r="L103" i="2"/>
  <c r="D244" i="2"/>
  <c r="D307" i="2"/>
  <c r="D228" i="2"/>
  <c r="D275" i="2"/>
  <c r="C40" i="1"/>
  <c r="Q538" i="2"/>
  <c r="AA231" i="2"/>
  <c r="T402" i="2"/>
  <c r="AH134" i="2"/>
  <c r="X261" i="2"/>
  <c r="U289" i="2"/>
  <c r="Q375" i="2"/>
  <c r="AF126" i="2"/>
  <c r="T301" i="2"/>
  <c r="U285" i="2"/>
  <c r="AT39" i="2"/>
  <c r="W251" i="2"/>
  <c r="U299" i="2"/>
  <c r="U283" i="2"/>
  <c r="T39" i="1"/>
  <c r="Z231" i="2"/>
  <c r="S402" i="2"/>
  <c r="T289" i="2"/>
  <c r="P375" i="2"/>
  <c r="AS39" i="2"/>
  <c r="T285" i="2"/>
  <c r="V251" i="2"/>
  <c r="T299" i="2"/>
  <c r="T283" i="2"/>
  <c r="S39" i="1"/>
  <c r="Y231" i="2"/>
  <c r="R402" i="2"/>
  <c r="AG134" i="2"/>
  <c r="W261" i="2"/>
  <c r="P538" i="2"/>
  <c r="S289" i="2"/>
  <c r="Y236" i="2"/>
  <c r="O375" i="2"/>
  <c r="AE126" i="2"/>
  <c r="S301" i="2"/>
  <c r="AR39" i="2"/>
  <c r="S285" i="2"/>
  <c r="U251" i="2"/>
  <c r="S299" i="2"/>
  <c r="S283" i="2"/>
  <c r="R39" i="1"/>
  <c r="R285" i="2"/>
  <c r="AF134" i="2"/>
  <c r="X231" i="2"/>
  <c r="V261" i="2"/>
  <c r="AD126" i="2"/>
  <c r="R289" i="2"/>
  <c r="N375" i="2"/>
  <c r="R356" i="2"/>
  <c r="X236" i="2"/>
  <c r="T251" i="2"/>
  <c r="R299" i="2"/>
  <c r="R301" i="2"/>
  <c r="R283" i="2"/>
  <c r="Q39" i="1"/>
  <c r="U261" i="2"/>
  <c r="AE134" i="2"/>
  <c r="W231" i="2"/>
  <c r="AC126" i="2"/>
  <c r="Q356" i="2"/>
  <c r="Q289" i="2"/>
  <c r="W236" i="2"/>
  <c r="Q301" i="2"/>
  <c r="M375" i="2"/>
  <c r="S251" i="2"/>
  <c r="Q283" i="2"/>
  <c r="Q285" i="2"/>
  <c r="Q299" i="2"/>
  <c r="P39" i="1"/>
  <c r="T261" i="2"/>
  <c r="V231" i="2"/>
  <c r="P299" i="2"/>
  <c r="AD134" i="2"/>
  <c r="AB126" i="2"/>
  <c r="P356" i="2"/>
  <c r="P289" i="2"/>
  <c r="V236" i="2"/>
  <c r="R251" i="2"/>
  <c r="P285" i="2"/>
  <c r="P301" i="2"/>
  <c r="L375" i="2"/>
  <c r="P283" i="2"/>
  <c r="O39" i="1"/>
  <c r="U236" i="2"/>
  <c r="S261" i="2"/>
  <c r="AC134" i="2"/>
  <c r="U231" i="2"/>
  <c r="O289" i="2"/>
  <c r="O356" i="2"/>
  <c r="AA126" i="2"/>
  <c r="O285" i="2"/>
  <c r="O299" i="2"/>
  <c r="O301" i="2"/>
  <c r="Q251" i="2"/>
  <c r="O283" i="2"/>
  <c r="N39" i="1"/>
  <c r="AB134" i="2"/>
  <c r="R261" i="2"/>
  <c r="T231" i="2"/>
  <c r="N356" i="2"/>
  <c r="N289" i="2"/>
  <c r="T236" i="2"/>
  <c r="K375" i="2"/>
  <c r="Z126" i="2"/>
  <c r="N299" i="2"/>
  <c r="N285" i="2"/>
  <c r="N301" i="2"/>
  <c r="P251" i="2"/>
  <c r="N283" i="2"/>
  <c r="M39" i="1"/>
  <c r="Y126" i="2"/>
  <c r="AA134" i="2"/>
  <c r="Q261" i="2"/>
  <c r="S231" i="2"/>
  <c r="M285" i="2"/>
  <c r="M289" i="2"/>
  <c r="M301" i="2"/>
  <c r="M356" i="2"/>
  <c r="S236" i="2"/>
  <c r="J375" i="2"/>
  <c r="M299" i="2"/>
  <c r="O251" i="2"/>
  <c r="M283" i="2"/>
  <c r="L39" i="1"/>
  <c r="Z134" i="2"/>
  <c r="P261" i="2"/>
  <c r="R231" i="2"/>
  <c r="L289" i="2"/>
  <c r="L301" i="2"/>
  <c r="X126" i="2"/>
  <c r="L285" i="2"/>
  <c r="L356" i="2"/>
  <c r="I375" i="2"/>
  <c r="R236" i="2"/>
  <c r="L299" i="2"/>
  <c r="N251" i="2"/>
  <c r="L283" i="2"/>
  <c r="K39" i="1"/>
  <c r="K289" i="2"/>
  <c r="Y134" i="2"/>
  <c r="O261" i="2"/>
  <c r="H671" i="2"/>
  <c r="W126" i="2"/>
  <c r="K301" i="2"/>
  <c r="M251" i="2"/>
  <c r="K285" i="2"/>
  <c r="H375" i="2"/>
  <c r="Q236" i="2"/>
  <c r="K356" i="2"/>
  <c r="K299" i="2"/>
  <c r="K283" i="2"/>
  <c r="J39" i="1"/>
  <c r="N261" i="2"/>
  <c r="X134" i="2"/>
  <c r="G671" i="2"/>
  <c r="J289" i="2"/>
  <c r="V126" i="2"/>
  <c r="J301" i="2"/>
  <c r="J356" i="2"/>
  <c r="P236" i="2"/>
  <c r="L251" i="2"/>
  <c r="J285" i="2"/>
  <c r="J299" i="2"/>
  <c r="G375" i="2"/>
  <c r="J283" i="2"/>
  <c r="I39" i="1"/>
  <c r="W134" i="2"/>
  <c r="M261" i="2"/>
  <c r="U126" i="2"/>
  <c r="F671" i="2"/>
  <c r="I289" i="2"/>
  <c r="I301" i="2"/>
  <c r="F375" i="2"/>
  <c r="I285" i="2"/>
  <c r="K251" i="2"/>
  <c r="I356" i="2"/>
  <c r="O236" i="2"/>
  <c r="I299" i="2"/>
  <c r="I283" i="2"/>
  <c r="H39" i="1"/>
  <c r="E671" i="2"/>
  <c r="L261" i="2"/>
  <c r="V134" i="2"/>
  <c r="Q231" i="2"/>
  <c r="N236" i="2"/>
  <c r="H289" i="2"/>
  <c r="T126" i="2"/>
  <c r="H283" i="2"/>
  <c r="H285" i="2"/>
  <c r="E375" i="2"/>
  <c r="H299" i="2"/>
  <c r="H301" i="2"/>
  <c r="J251" i="2"/>
  <c r="H356" i="2"/>
  <c r="G39" i="1"/>
  <c r="U134" i="2"/>
  <c r="P231" i="2"/>
  <c r="K261" i="2"/>
  <c r="G289" i="2"/>
  <c r="D671" i="2"/>
  <c r="S126" i="2"/>
  <c r="G283" i="2"/>
  <c r="G285" i="2"/>
  <c r="G299" i="2"/>
  <c r="M236" i="2"/>
  <c r="G301" i="2"/>
  <c r="D375" i="2"/>
  <c r="G356" i="2"/>
  <c r="I251" i="2"/>
  <c r="F39" i="1"/>
  <c r="T134" i="2"/>
  <c r="J261" i="2"/>
  <c r="F301" i="2"/>
  <c r="R126" i="2"/>
  <c r="F289" i="2"/>
  <c r="T392" i="2"/>
  <c r="F725" i="2"/>
  <c r="F285" i="2"/>
  <c r="F356" i="2"/>
  <c r="L236" i="2"/>
  <c r="F299" i="2"/>
  <c r="F283" i="2"/>
  <c r="H251" i="2"/>
  <c r="E39" i="1"/>
  <c r="B39" i="1" s="1"/>
  <c r="E299" i="2"/>
  <c r="S134" i="2"/>
  <c r="E725" i="2"/>
  <c r="S392" i="2"/>
  <c r="I261" i="2"/>
  <c r="K236" i="2"/>
  <c r="E285" i="2"/>
  <c r="E289" i="2"/>
  <c r="Q126" i="2"/>
  <c r="E301" i="2"/>
  <c r="E356" i="2"/>
  <c r="E283" i="2"/>
  <c r="G251" i="2"/>
  <c r="D39" i="1"/>
  <c r="R134" i="2"/>
  <c r="H261" i="2"/>
  <c r="D289" i="2"/>
  <c r="D301" i="2"/>
  <c r="D356" i="2"/>
  <c r="D725" i="2"/>
  <c r="R392" i="2"/>
  <c r="P126" i="2"/>
  <c r="D285" i="2"/>
  <c r="J236" i="2"/>
  <c r="D299" i="2"/>
  <c r="D283" i="2"/>
  <c r="F251" i="2"/>
  <c r="C39" i="1"/>
  <c r="R618" i="2"/>
  <c r="Z482" i="2"/>
  <c r="T565" i="2"/>
  <c r="S586" i="2"/>
  <c r="T621" i="2"/>
  <c r="V576" i="2"/>
  <c r="W561" i="2"/>
  <c r="W544" i="2"/>
  <c r="V605" i="2"/>
  <c r="AI280" i="2"/>
  <c r="W543" i="2"/>
  <c r="AA478" i="2"/>
  <c r="W572" i="2"/>
  <c r="AA469" i="2"/>
  <c r="L692" i="2"/>
  <c r="AA474" i="2"/>
  <c r="W546" i="2"/>
  <c r="AB38" i="1"/>
  <c r="S580" i="2"/>
  <c r="R586" i="2"/>
  <c r="S621" i="2"/>
  <c r="U576" i="2"/>
  <c r="U585" i="2"/>
  <c r="Q618" i="2"/>
  <c r="Y482" i="2"/>
  <c r="S565" i="2"/>
  <c r="U605" i="2"/>
  <c r="V561" i="2"/>
  <c r="Z478" i="2"/>
  <c r="V544" i="2"/>
  <c r="AH280" i="2"/>
  <c r="V543" i="2"/>
  <c r="V572" i="2"/>
  <c r="V546" i="2"/>
  <c r="Z469" i="2"/>
  <c r="Z474" i="2"/>
  <c r="K692" i="2"/>
  <c r="AA38" i="1"/>
  <c r="Y469" i="2"/>
  <c r="Q586" i="2"/>
  <c r="T576" i="2"/>
  <c r="O646" i="2"/>
  <c r="U561" i="2"/>
  <c r="P618" i="2"/>
  <c r="R565" i="2"/>
  <c r="X482" i="2"/>
  <c r="Y478" i="2"/>
  <c r="R580" i="2"/>
  <c r="U544" i="2"/>
  <c r="J692" i="2"/>
  <c r="U543" i="2"/>
  <c r="Y474" i="2"/>
  <c r="U572" i="2"/>
  <c r="U546" i="2"/>
  <c r="AG280" i="2"/>
  <c r="Z38" i="1"/>
  <c r="T605" i="2"/>
  <c r="X474" i="2"/>
  <c r="X554" i="2"/>
  <c r="R621" i="2"/>
  <c r="S576" i="2"/>
  <c r="T585" i="2"/>
  <c r="O618" i="2"/>
  <c r="T561" i="2"/>
  <c r="F778" i="2"/>
  <c r="T544" i="2"/>
  <c r="T543" i="2"/>
  <c r="T546" i="2"/>
  <c r="X478" i="2"/>
  <c r="W482" i="2"/>
  <c r="I692" i="2"/>
  <c r="T572" i="2"/>
  <c r="AF280" i="2"/>
  <c r="X469" i="2"/>
  <c r="Y38" i="1"/>
  <c r="H781" i="2"/>
  <c r="W554" i="2"/>
  <c r="R576" i="2"/>
  <c r="Q621" i="2"/>
  <c r="S585" i="2"/>
  <c r="N618" i="2"/>
  <c r="E778" i="2"/>
  <c r="S605" i="2"/>
  <c r="W478" i="2"/>
  <c r="S561" i="2"/>
  <c r="S544" i="2"/>
  <c r="S546" i="2"/>
  <c r="V482" i="2"/>
  <c r="H692" i="2"/>
  <c r="S543" i="2"/>
  <c r="W474" i="2"/>
  <c r="S572" i="2"/>
  <c r="AE280" i="2"/>
  <c r="W469" i="2"/>
  <c r="X38" i="1"/>
  <c r="G781" i="2"/>
  <c r="P621" i="2"/>
  <c r="V554" i="2"/>
  <c r="R546" i="2"/>
  <c r="R585" i="2"/>
  <c r="M618" i="2"/>
  <c r="Q576" i="2"/>
  <c r="R605" i="2"/>
  <c r="D778" i="2"/>
  <c r="R561" i="2"/>
  <c r="R543" i="2"/>
  <c r="R544" i="2"/>
  <c r="G692" i="2"/>
  <c r="U482" i="2"/>
  <c r="AD280" i="2"/>
  <c r="V478" i="2"/>
  <c r="V469" i="2"/>
  <c r="V474" i="2"/>
  <c r="W38" i="1"/>
  <c r="F781" i="2"/>
  <c r="Q605" i="2"/>
  <c r="U554" i="2"/>
  <c r="T589" i="2"/>
  <c r="P586" i="2"/>
  <c r="F780" i="2"/>
  <c r="O621" i="2"/>
  <c r="Q585" i="2"/>
  <c r="L618" i="2"/>
  <c r="P576" i="2"/>
  <c r="N646" i="2"/>
  <c r="Q561" i="2"/>
  <c r="Q544" i="2"/>
  <c r="Q580" i="2"/>
  <c r="Q565" i="2"/>
  <c r="Q543" i="2"/>
  <c r="U478" i="2"/>
  <c r="R572" i="2"/>
  <c r="F692" i="2"/>
  <c r="T482" i="2"/>
  <c r="V280" i="2"/>
  <c r="U469" i="2"/>
  <c r="U474" i="2"/>
  <c r="Q546" i="2"/>
  <c r="V38" i="1"/>
  <c r="P543" i="2"/>
  <c r="AC280" i="2"/>
  <c r="T469" i="2"/>
  <c r="T554" i="2"/>
  <c r="E780" i="2"/>
  <c r="N621" i="2"/>
  <c r="P585" i="2"/>
  <c r="Q572" i="2"/>
  <c r="P544" i="2"/>
  <c r="K618" i="2"/>
  <c r="O576" i="2"/>
  <c r="P580" i="2"/>
  <c r="M646" i="2"/>
  <c r="P561" i="2"/>
  <c r="P565" i="2"/>
  <c r="E781" i="2"/>
  <c r="P605" i="2"/>
  <c r="T478" i="2"/>
  <c r="S589" i="2"/>
  <c r="P546" i="2"/>
  <c r="E692" i="2"/>
  <c r="T474" i="2"/>
  <c r="S482" i="2"/>
  <c r="U38" i="1"/>
  <c r="O605" i="2"/>
  <c r="S554" i="2"/>
  <c r="D780" i="2"/>
  <c r="O586" i="2"/>
  <c r="M621" i="2"/>
  <c r="N576" i="2"/>
  <c r="O585" i="2"/>
  <c r="J618" i="2"/>
  <c r="O544" i="2"/>
  <c r="L646" i="2"/>
  <c r="R589" i="2"/>
  <c r="D781" i="2"/>
  <c r="O565" i="2"/>
  <c r="O580" i="2"/>
  <c r="O543" i="2"/>
  <c r="D692" i="2"/>
  <c r="S478" i="2"/>
  <c r="R482" i="2"/>
  <c r="P572" i="2"/>
  <c r="S474" i="2"/>
  <c r="O546" i="2"/>
  <c r="AB280" i="2"/>
  <c r="S469" i="2"/>
  <c r="T38" i="1"/>
  <c r="N585" i="2"/>
  <c r="N605" i="2"/>
  <c r="N586" i="2"/>
  <c r="O561" i="2"/>
  <c r="K646" i="2"/>
  <c r="R554" i="2"/>
  <c r="I618" i="2"/>
  <c r="N665" i="2"/>
  <c r="N565" i="2"/>
  <c r="N580" i="2"/>
  <c r="N544" i="2"/>
  <c r="R474" i="2"/>
  <c r="R478" i="2"/>
  <c r="N543" i="2"/>
  <c r="Q482" i="2"/>
  <c r="Q589" i="2"/>
  <c r="R469" i="2"/>
  <c r="AA280" i="2"/>
  <c r="S38" i="1"/>
  <c r="Q554" i="2"/>
  <c r="M585" i="2"/>
  <c r="H618" i="2"/>
  <c r="J646" i="2"/>
  <c r="M586" i="2"/>
  <c r="M544" i="2"/>
  <c r="M565" i="2"/>
  <c r="M665" i="2"/>
  <c r="N561" i="2"/>
  <c r="M580" i="2"/>
  <c r="M543" i="2"/>
  <c r="M605" i="2"/>
  <c r="P482" i="2"/>
  <c r="Q474" i="2"/>
  <c r="Q478" i="2"/>
  <c r="P589" i="2"/>
  <c r="Q469" i="2"/>
  <c r="Z280" i="2"/>
  <c r="R38" i="1"/>
  <c r="J708" i="2"/>
  <c r="P554" i="2"/>
  <c r="L665" i="2"/>
  <c r="L585" i="2"/>
  <c r="G618" i="2"/>
  <c r="L586" i="2"/>
  <c r="I646" i="2"/>
  <c r="L544" i="2"/>
  <c r="L565" i="2"/>
  <c r="L580" i="2"/>
  <c r="L543" i="2"/>
  <c r="P478" i="2"/>
  <c r="O572" i="2"/>
  <c r="P474" i="2"/>
  <c r="O589" i="2"/>
  <c r="P469" i="2"/>
  <c r="O482" i="2"/>
  <c r="Y280" i="2"/>
  <c r="Q38" i="1"/>
  <c r="K544" i="2"/>
  <c r="K586" i="2"/>
  <c r="K585" i="2"/>
  <c r="H646" i="2"/>
  <c r="K565" i="2"/>
  <c r="K580" i="2"/>
  <c r="I708" i="2"/>
  <c r="K543" i="2"/>
  <c r="P38" i="1"/>
  <c r="J543" i="2"/>
  <c r="G646" i="2"/>
  <c r="J586" i="2"/>
  <c r="J585" i="2"/>
  <c r="H708" i="2"/>
  <c r="J565" i="2"/>
  <c r="J544" i="2"/>
  <c r="J580" i="2"/>
  <c r="O38" i="1"/>
  <c r="M561" i="2"/>
  <c r="O554" i="2"/>
  <c r="M576" i="2"/>
  <c r="L621" i="2"/>
  <c r="N589" i="2"/>
  <c r="N482" i="2"/>
  <c r="L605" i="2"/>
  <c r="K665" i="2"/>
  <c r="O474" i="2"/>
  <c r="O478" i="2"/>
  <c r="X280" i="2"/>
  <c r="O469" i="2"/>
  <c r="N572" i="2"/>
  <c r="N38" i="1"/>
  <c r="N554" i="2"/>
  <c r="L576" i="2"/>
  <c r="K621" i="2"/>
  <c r="M482" i="2"/>
  <c r="L561" i="2"/>
  <c r="N474" i="2"/>
  <c r="M589" i="2"/>
  <c r="J665" i="2"/>
  <c r="N546" i="2"/>
  <c r="N478" i="2"/>
  <c r="K605" i="2"/>
  <c r="W280" i="2"/>
  <c r="M572" i="2"/>
  <c r="N469" i="2"/>
  <c r="M38" i="1"/>
  <c r="L589" i="2"/>
  <c r="M546" i="2"/>
  <c r="M554" i="2"/>
  <c r="K576" i="2"/>
  <c r="J621" i="2"/>
  <c r="K561" i="2"/>
  <c r="I665" i="2"/>
  <c r="J605" i="2"/>
  <c r="M478" i="2"/>
  <c r="L482" i="2"/>
  <c r="M474" i="2"/>
  <c r="M469" i="2"/>
  <c r="L572" i="2"/>
  <c r="L38" i="1"/>
  <c r="I605" i="2"/>
  <c r="I543" i="2"/>
  <c r="L474" i="2"/>
  <c r="L554" i="2"/>
  <c r="J576" i="2"/>
  <c r="I621" i="2"/>
  <c r="I585" i="2"/>
  <c r="I586" i="2"/>
  <c r="L478" i="2"/>
  <c r="K482" i="2"/>
  <c r="I565" i="2"/>
  <c r="I544" i="2"/>
  <c r="I580" i="2"/>
  <c r="K589" i="2"/>
  <c r="U280" i="2"/>
  <c r="L546" i="2"/>
  <c r="L469" i="2"/>
  <c r="K38" i="1"/>
  <c r="J561" i="2"/>
  <c r="H544" i="2"/>
  <c r="H585" i="2"/>
  <c r="K554" i="2"/>
  <c r="H621" i="2"/>
  <c r="I576" i="2"/>
  <c r="T280" i="2"/>
  <c r="H586" i="2"/>
  <c r="H565" i="2"/>
  <c r="H580" i="2"/>
  <c r="K478" i="2"/>
  <c r="H543" i="2"/>
  <c r="K572" i="2"/>
  <c r="K546" i="2"/>
  <c r="K474" i="2"/>
  <c r="K469" i="2"/>
  <c r="J482" i="2"/>
  <c r="H605" i="2"/>
  <c r="J38" i="1"/>
  <c r="G585" i="2"/>
  <c r="J572" i="2"/>
  <c r="G544" i="2"/>
  <c r="J546" i="2"/>
  <c r="J554" i="2"/>
  <c r="H576" i="2"/>
  <c r="G708" i="2"/>
  <c r="G621" i="2"/>
  <c r="G586" i="2"/>
  <c r="G565" i="2"/>
  <c r="J474" i="2"/>
  <c r="G543" i="2"/>
  <c r="G580" i="2"/>
  <c r="J478" i="2"/>
  <c r="J589" i="2"/>
  <c r="G605" i="2"/>
  <c r="I482" i="2"/>
  <c r="J469" i="2"/>
  <c r="S280" i="2"/>
  <c r="I38" i="1"/>
  <c r="F618" i="2"/>
  <c r="F585" i="2"/>
  <c r="F586" i="2"/>
  <c r="I554" i="2"/>
  <c r="F708" i="2"/>
  <c r="G576" i="2"/>
  <c r="F646" i="2"/>
  <c r="F565" i="2"/>
  <c r="F544" i="2"/>
  <c r="F580" i="2"/>
  <c r="F543" i="2"/>
  <c r="I561" i="2"/>
  <c r="I589" i="2"/>
  <c r="H665" i="2"/>
  <c r="I474" i="2"/>
  <c r="I469" i="2"/>
  <c r="I546" i="2"/>
  <c r="I478" i="2"/>
  <c r="H482" i="2"/>
  <c r="R280" i="2"/>
  <c r="I572" i="2"/>
  <c r="H38" i="1"/>
  <c r="H478" i="2"/>
  <c r="H546" i="2"/>
  <c r="H554" i="2"/>
  <c r="E708" i="2"/>
  <c r="E585" i="2"/>
  <c r="E586" i="2"/>
  <c r="E618" i="2"/>
  <c r="E646" i="2"/>
  <c r="E544" i="2"/>
  <c r="E565" i="2"/>
  <c r="E580" i="2"/>
  <c r="E543" i="2"/>
  <c r="H561" i="2"/>
  <c r="H589" i="2"/>
  <c r="H469" i="2"/>
  <c r="G665" i="2"/>
  <c r="G482" i="2"/>
  <c r="H474" i="2"/>
  <c r="Q280" i="2"/>
  <c r="H572" i="2"/>
  <c r="G38" i="1"/>
  <c r="B38" i="1" s="1"/>
  <c r="F576" i="2"/>
  <c r="G554" i="2"/>
  <c r="D586" i="2"/>
  <c r="D646" i="2"/>
  <c r="D585" i="2"/>
  <c r="D618" i="2"/>
  <c r="D708" i="2"/>
  <c r="D544" i="2"/>
  <c r="D580" i="2"/>
  <c r="G561" i="2"/>
  <c r="D565" i="2"/>
  <c r="F665" i="2"/>
  <c r="D543" i="2"/>
  <c r="G589" i="2"/>
  <c r="G474" i="2"/>
  <c r="G478" i="2"/>
  <c r="F482" i="2"/>
  <c r="P280" i="2"/>
  <c r="G546" i="2"/>
  <c r="G469" i="2"/>
  <c r="G572" i="2"/>
  <c r="F38" i="1"/>
  <c r="F589" i="2"/>
  <c r="F572" i="2"/>
  <c r="F554" i="2"/>
  <c r="F621" i="2"/>
  <c r="W342" i="2"/>
  <c r="F561" i="2"/>
  <c r="F478" i="2"/>
  <c r="E665" i="2"/>
  <c r="F605" i="2"/>
  <c r="F474" i="2"/>
  <c r="E482" i="2"/>
  <c r="F546" i="2"/>
  <c r="O280" i="2"/>
  <c r="F469" i="2"/>
  <c r="E38" i="1"/>
  <c r="E572" i="2"/>
  <c r="E621" i="2"/>
  <c r="E554" i="2"/>
  <c r="V342" i="2"/>
  <c r="E478" i="2"/>
  <c r="E576" i="2"/>
  <c r="E561" i="2"/>
  <c r="E589" i="2"/>
  <c r="D482" i="2"/>
  <c r="E605" i="2"/>
  <c r="D665" i="2"/>
  <c r="N280" i="2"/>
  <c r="E474" i="2"/>
  <c r="E469" i="2"/>
  <c r="E546" i="2"/>
  <c r="D38" i="1"/>
  <c r="D572" i="2"/>
  <c r="D554" i="2"/>
  <c r="U342" i="2"/>
  <c r="D621" i="2"/>
  <c r="D576" i="2"/>
  <c r="D561" i="2"/>
  <c r="D478" i="2"/>
  <c r="D605" i="2"/>
  <c r="D589" i="2"/>
  <c r="D474" i="2"/>
  <c r="D546" i="2"/>
  <c r="D469" i="2"/>
  <c r="M280" i="2"/>
  <c r="C38" i="1"/>
  <c r="AA175" i="2"/>
  <c r="AX12" i="2"/>
  <c r="AH158" i="2"/>
  <c r="E758" i="2"/>
  <c r="AM54" i="2"/>
  <c r="AM61" i="2"/>
  <c r="V207" i="2"/>
  <c r="J398" i="2"/>
  <c r="AC85" i="2"/>
  <c r="AL80" i="2"/>
  <c r="AG99" i="2"/>
  <c r="AC116" i="2"/>
  <c r="AQ39" i="2"/>
  <c r="AV15" i="2"/>
  <c r="AE109" i="2"/>
  <c r="E251" i="2"/>
  <c r="AE117" i="2"/>
  <c r="X155" i="2"/>
  <c r="AM49" i="2"/>
  <c r="AN44" i="2"/>
  <c r="AC132" i="2"/>
  <c r="AN48" i="2"/>
  <c r="X147" i="2"/>
  <c r="AF77" i="2"/>
  <c r="F37" i="1"/>
  <c r="BB6" i="2"/>
  <c r="AK80" i="2"/>
  <c r="AB116" i="2"/>
  <c r="D758" i="2"/>
  <c r="AI113" i="2"/>
  <c r="AG160" i="2"/>
  <c r="I398" i="2"/>
  <c r="U207" i="2"/>
  <c r="D251" i="2"/>
  <c r="AG158" i="2"/>
  <c r="AP39" i="2"/>
  <c r="AU15" i="2"/>
  <c r="AL61" i="2"/>
  <c r="AB85" i="2"/>
  <c r="AD109" i="2"/>
  <c r="AD117" i="2"/>
  <c r="AL54" i="2"/>
  <c r="W155" i="2"/>
  <c r="AF99" i="2"/>
  <c r="AB132" i="2"/>
  <c r="AM48" i="2"/>
  <c r="AM44" i="2"/>
  <c r="AL49" i="2"/>
  <c r="AE77" i="2"/>
  <c r="W147" i="2"/>
  <c r="AW12" i="2"/>
  <c r="E37" i="1"/>
  <c r="W345" i="2"/>
  <c r="AW26" i="2"/>
  <c r="W295" i="2"/>
  <c r="AW75" i="2"/>
  <c r="AY27" i="2"/>
  <c r="AJ100" i="2"/>
  <c r="V310" i="2"/>
  <c r="BE8" i="2"/>
  <c r="I679" i="2"/>
  <c r="Y259" i="2"/>
  <c r="AS89" i="2"/>
  <c r="BI38" i="2"/>
  <c r="AV32" i="2"/>
  <c r="V400" i="2"/>
  <c r="AO74" i="2"/>
  <c r="U355" i="2"/>
  <c r="D37" i="1"/>
  <c r="V345" i="2"/>
  <c r="AX27" i="2"/>
  <c r="AV75" i="2"/>
  <c r="U400" i="2"/>
  <c r="AI100" i="2"/>
  <c r="H679" i="2"/>
  <c r="U403" i="2"/>
  <c r="X270" i="2"/>
  <c r="AJ123" i="2"/>
  <c r="X259" i="2"/>
  <c r="BH38" i="2"/>
  <c r="V295" i="2"/>
  <c r="T355" i="2"/>
  <c r="AN74" i="2"/>
  <c r="C37" i="1"/>
  <c r="B37" i="1" s="1"/>
  <c r="R488" i="2"/>
  <c r="E782" i="2"/>
  <c r="R448" i="2"/>
  <c r="H699" i="2"/>
  <c r="G741" i="2"/>
  <c r="Q481" i="2"/>
  <c r="R439" i="2"/>
  <c r="G717" i="2"/>
  <c r="R454" i="2"/>
  <c r="Q465" i="2"/>
  <c r="N578" i="2"/>
  <c r="Q36" i="1"/>
  <c r="F741" i="2"/>
  <c r="P481" i="2"/>
  <c r="D782" i="2"/>
  <c r="Q454" i="2"/>
  <c r="Q448" i="2"/>
  <c r="F717" i="2"/>
  <c r="Q439" i="2"/>
  <c r="M578" i="2"/>
  <c r="Q488" i="2"/>
  <c r="G699" i="2"/>
  <c r="P465" i="2"/>
  <c r="P36" i="1"/>
  <c r="P454" i="2"/>
  <c r="Q577" i="2"/>
  <c r="E741" i="2"/>
  <c r="L578" i="2"/>
  <c r="E717" i="2"/>
  <c r="N591" i="2"/>
  <c r="P448" i="2"/>
  <c r="P439" i="2"/>
  <c r="P520" i="2"/>
  <c r="P488" i="2"/>
  <c r="O36" i="1"/>
  <c r="D741" i="2"/>
  <c r="D717" i="2"/>
  <c r="P577" i="2"/>
  <c r="N550" i="2"/>
  <c r="O551" i="2"/>
  <c r="M591" i="2"/>
  <c r="O448" i="2"/>
  <c r="O454" i="2"/>
  <c r="K578" i="2"/>
  <c r="O439" i="2"/>
  <c r="O520" i="2"/>
  <c r="O465" i="2"/>
  <c r="O488" i="2"/>
  <c r="O481" i="2"/>
  <c r="N36" i="1"/>
  <c r="N551" i="2"/>
  <c r="M550" i="2"/>
  <c r="J675" i="2"/>
  <c r="L591" i="2"/>
  <c r="E785" i="2"/>
  <c r="N520" i="2"/>
  <c r="N448" i="2"/>
  <c r="N555" i="2"/>
  <c r="J578" i="2"/>
  <c r="N481" i="2"/>
  <c r="N439" i="2"/>
  <c r="N488" i="2"/>
  <c r="N465" i="2"/>
  <c r="N454" i="2"/>
  <c r="M36" i="1"/>
  <c r="D785" i="2"/>
  <c r="M465" i="2"/>
  <c r="I675" i="2"/>
  <c r="K591" i="2"/>
  <c r="M439" i="2"/>
  <c r="M551" i="2"/>
  <c r="L550" i="2"/>
  <c r="M448" i="2"/>
  <c r="M555" i="2"/>
  <c r="M520" i="2"/>
  <c r="M481" i="2"/>
  <c r="M488" i="2"/>
  <c r="M454" i="2"/>
  <c r="L36" i="1"/>
  <c r="H675" i="2"/>
  <c r="I578" i="2"/>
  <c r="L488" i="2"/>
  <c r="U435" i="2"/>
  <c r="J591" i="2"/>
  <c r="L551" i="2"/>
  <c r="L454" i="2"/>
  <c r="L520" i="2"/>
  <c r="K550" i="2"/>
  <c r="L555" i="2"/>
  <c r="L448" i="2"/>
  <c r="L439" i="2"/>
  <c r="L481" i="2"/>
  <c r="L465" i="2"/>
  <c r="F699" i="2"/>
  <c r="K36" i="1"/>
  <c r="I591" i="2"/>
  <c r="K551" i="2"/>
  <c r="T435" i="2"/>
  <c r="G675" i="2"/>
  <c r="K448" i="2"/>
  <c r="K520" i="2"/>
  <c r="K439" i="2"/>
  <c r="J550" i="2"/>
  <c r="K481" i="2"/>
  <c r="K488" i="2"/>
  <c r="K465" i="2"/>
  <c r="H578" i="2"/>
  <c r="K555" i="2"/>
  <c r="E699" i="2"/>
  <c r="K454" i="2"/>
  <c r="J36" i="1"/>
  <c r="J488" i="2"/>
  <c r="F675" i="2"/>
  <c r="H591" i="2"/>
  <c r="S435" i="2"/>
  <c r="J454" i="2"/>
  <c r="J551" i="2"/>
  <c r="J520" i="2"/>
  <c r="J448" i="2"/>
  <c r="J439" i="2"/>
  <c r="I550" i="2"/>
  <c r="J555" i="2"/>
  <c r="D699" i="2"/>
  <c r="J481" i="2"/>
  <c r="G578" i="2"/>
  <c r="J465" i="2"/>
  <c r="I36" i="1"/>
  <c r="J674" i="2"/>
  <c r="R435" i="2"/>
  <c r="I551" i="2"/>
  <c r="I448" i="2"/>
  <c r="I488" i="2"/>
  <c r="I439" i="2"/>
  <c r="I520" i="2"/>
  <c r="I465" i="2"/>
  <c r="I555" i="2"/>
  <c r="F578" i="2"/>
  <c r="I454" i="2"/>
  <c r="I481" i="2"/>
  <c r="H36" i="1"/>
  <c r="E578" i="2"/>
  <c r="H481" i="2"/>
  <c r="H465" i="2"/>
  <c r="H520" i="2"/>
  <c r="Q435" i="2"/>
  <c r="H551" i="2"/>
  <c r="H488" i="2"/>
  <c r="H448" i="2"/>
  <c r="I674" i="2"/>
  <c r="H439" i="2"/>
  <c r="H454" i="2"/>
  <c r="H555" i="2"/>
  <c r="G36" i="1"/>
  <c r="G591" i="2"/>
  <c r="G488" i="2"/>
  <c r="G551" i="2"/>
  <c r="P435" i="2"/>
  <c r="G520" i="2"/>
  <c r="G448" i="2"/>
  <c r="G555" i="2"/>
  <c r="G465" i="2"/>
  <c r="D578" i="2"/>
  <c r="G439" i="2"/>
  <c r="G454" i="2"/>
  <c r="G481" i="2"/>
  <c r="F36" i="1"/>
  <c r="E675" i="2"/>
  <c r="F551" i="2"/>
  <c r="O435" i="2"/>
  <c r="F591" i="2"/>
  <c r="H550" i="2"/>
  <c r="F448" i="2"/>
  <c r="F465" i="2"/>
  <c r="F488" i="2"/>
  <c r="H674" i="2"/>
  <c r="F439" i="2"/>
  <c r="F481" i="2"/>
  <c r="F520" i="2"/>
  <c r="F555" i="2"/>
  <c r="F454" i="2"/>
  <c r="E36" i="1"/>
  <c r="E488" i="2"/>
  <c r="E551" i="2"/>
  <c r="G550" i="2"/>
  <c r="N435" i="2"/>
  <c r="E591" i="2"/>
  <c r="E448" i="2"/>
  <c r="E465" i="2"/>
  <c r="E520" i="2"/>
  <c r="G674" i="2"/>
  <c r="E555" i="2"/>
  <c r="E439" i="2"/>
  <c r="E454" i="2"/>
  <c r="E481" i="2"/>
  <c r="D36" i="1"/>
  <c r="D520" i="2"/>
  <c r="D481" i="2"/>
  <c r="M435" i="2"/>
  <c r="D591" i="2"/>
  <c r="D551" i="2"/>
  <c r="D488" i="2"/>
  <c r="D675" i="2"/>
  <c r="F550" i="2"/>
  <c r="D448" i="2"/>
  <c r="D465" i="2"/>
  <c r="F674" i="2"/>
  <c r="D555" i="2"/>
  <c r="D439" i="2"/>
  <c r="D454" i="2"/>
  <c r="C36" i="1"/>
  <c r="B36" i="1" s="1"/>
  <c r="L435" i="2"/>
  <c r="AA326" i="2"/>
  <c r="V397" i="2"/>
  <c r="M616" i="2"/>
  <c r="M627" i="2"/>
  <c r="L651" i="2"/>
  <c r="L650" i="2"/>
  <c r="M615" i="2"/>
  <c r="M625" i="2"/>
  <c r="M620" i="2"/>
  <c r="M619" i="2"/>
  <c r="L649" i="2"/>
  <c r="M624" i="2"/>
  <c r="L648" i="2"/>
  <c r="M614" i="2"/>
  <c r="L647" i="2"/>
  <c r="M623" i="2"/>
  <c r="M613" i="2"/>
  <c r="M636" i="2"/>
  <c r="T513" i="2"/>
  <c r="L35" i="1"/>
  <c r="L616" i="2"/>
  <c r="L619" i="2"/>
  <c r="L623" i="2"/>
  <c r="L624" i="2"/>
  <c r="L627" i="2"/>
  <c r="L614" i="2"/>
  <c r="L636" i="2"/>
  <c r="L613" i="2"/>
  <c r="L625" i="2"/>
  <c r="L615" i="2"/>
  <c r="L620" i="2"/>
  <c r="Z326" i="2"/>
  <c r="U397" i="2"/>
  <c r="K35" i="1"/>
  <c r="K616" i="2"/>
  <c r="K627" i="2"/>
  <c r="K651" i="2"/>
  <c r="K650" i="2"/>
  <c r="K615" i="2"/>
  <c r="K625" i="2"/>
  <c r="K620" i="2"/>
  <c r="K435" i="2"/>
  <c r="K619" i="2"/>
  <c r="K649" i="2"/>
  <c r="K624" i="2"/>
  <c r="K648" i="2"/>
  <c r="K614" i="2"/>
  <c r="K647" i="2"/>
  <c r="K623" i="2"/>
  <c r="K613" i="2"/>
  <c r="K636" i="2"/>
  <c r="T397" i="2"/>
  <c r="Y326" i="2"/>
  <c r="S513" i="2"/>
  <c r="J35" i="1"/>
  <c r="J624" i="2"/>
  <c r="X326" i="2"/>
  <c r="S397" i="2"/>
  <c r="J616" i="2"/>
  <c r="J627" i="2"/>
  <c r="J651" i="2"/>
  <c r="J650" i="2"/>
  <c r="J615" i="2"/>
  <c r="J625" i="2"/>
  <c r="J620" i="2"/>
  <c r="J435" i="2"/>
  <c r="J619" i="2"/>
  <c r="J649" i="2"/>
  <c r="J648" i="2"/>
  <c r="J614" i="2"/>
  <c r="J647" i="2"/>
  <c r="J623" i="2"/>
  <c r="J613" i="2"/>
  <c r="J636" i="2"/>
  <c r="R513" i="2"/>
  <c r="I35" i="1"/>
  <c r="W326" i="2"/>
  <c r="R397" i="2"/>
  <c r="I616" i="2"/>
  <c r="I627" i="2"/>
  <c r="I651" i="2"/>
  <c r="I650" i="2"/>
  <c r="I615" i="2"/>
  <c r="I625" i="2"/>
  <c r="I620" i="2"/>
  <c r="I435" i="2"/>
  <c r="I619" i="2"/>
  <c r="I649" i="2"/>
  <c r="I624" i="2"/>
  <c r="I648" i="2"/>
  <c r="I614" i="2"/>
  <c r="I647" i="2"/>
  <c r="I623" i="2"/>
  <c r="I613" i="2"/>
  <c r="I636" i="2"/>
  <c r="Q513" i="2"/>
  <c r="H35" i="1"/>
  <c r="H627" i="2"/>
  <c r="H620" i="2"/>
  <c r="V326" i="2"/>
  <c r="Q397" i="2"/>
  <c r="H616" i="2"/>
  <c r="H651" i="2"/>
  <c r="H650" i="2"/>
  <c r="H615" i="2"/>
  <c r="H625" i="2"/>
  <c r="H435" i="2"/>
  <c r="H619" i="2"/>
  <c r="H649" i="2"/>
  <c r="H624" i="2"/>
  <c r="H648" i="2"/>
  <c r="H614" i="2"/>
  <c r="H647" i="2"/>
  <c r="H623" i="2"/>
  <c r="H613" i="2"/>
  <c r="H636" i="2"/>
  <c r="P513" i="2"/>
  <c r="G35" i="1"/>
  <c r="G625" i="2"/>
  <c r="G627" i="2"/>
  <c r="G747" i="2"/>
  <c r="U326" i="2"/>
  <c r="P397" i="2"/>
  <c r="G616" i="2"/>
  <c r="G651" i="2"/>
  <c r="G650" i="2"/>
  <c r="G615" i="2"/>
  <c r="G620" i="2"/>
  <c r="G435" i="2"/>
  <c r="G619" i="2"/>
  <c r="G649" i="2"/>
  <c r="G624" i="2"/>
  <c r="G648" i="2"/>
  <c r="G614" i="2"/>
  <c r="G647" i="2"/>
  <c r="G623" i="2"/>
  <c r="G613" i="2"/>
  <c r="G636" i="2"/>
  <c r="F35" i="1"/>
  <c r="F636" i="2"/>
  <c r="T326" i="2"/>
  <c r="O397" i="2"/>
  <c r="F616" i="2"/>
  <c r="F627" i="2"/>
  <c r="F651" i="2"/>
  <c r="F650" i="2"/>
  <c r="F615" i="2"/>
  <c r="F625" i="2"/>
  <c r="F620" i="2"/>
  <c r="F435" i="2"/>
  <c r="F619" i="2"/>
  <c r="F649" i="2"/>
  <c r="F624" i="2"/>
  <c r="F648" i="2"/>
  <c r="F614" i="2"/>
  <c r="F326" i="2"/>
  <c r="F647" i="2"/>
  <c r="F623" i="2"/>
  <c r="F613" i="2"/>
  <c r="F747" i="2"/>
  <c r="E35" i="1"/>
  <c r="B35" i="1" s="1"/>
  <c r="S326" i="2"/>
  <c r="N397" i="2"/>
  <c r="E616" i="2"/>
  <c r="E627" i="2"/>
  <c r="E651" i="2"/>
  <c r="E650" i="2"/>
  <c r="E615" i="2"/>
  <c r="E625" i="2"/>
  <c r="E620" i="2"/>
  <c r="E435" i="2"/>
  <c r="E619" i="2"/>
  <c r="E649" i="2"/>
  <c r="E624" i="2"/>
  <c r="E648" i="2"/>
  <c r="E614" i="2"/>
  <c r="E647" i="2"/>
  <c r="E623" i="2"/>
  <c r="E613" i="2"/>
  <c r="E636" i="2"/>
  <c r="E747" i="2"/>
  <c r="D35" i="1"/>
  <c r="D623" i="2"/>
  <c r="D619" i="2"/>
  <c r="D616" i="2"/>
  <c r="D627" i="2"/>
  <c r="D651" i="2"/>
  <c r="D650" i="2"/>
  <c r="D615" i="2"/>
  <c r="D625" i="2"/>
  <c r="D435" i="2"/>
  <c r="D649" i="2"/>
  <c r="D624" i="2"/>
  <c r="D648" i="2"/>
  <c r="D614" i="2"/>
  <c r="D647" i="2"/>
  <c r="D613" i="2"/>
  <c r="D636" i="2"/>
  <c r="D747" i="2"/>
  <c r="D620" i="2"/>
  <c r="R326" i="2"/>
  <c r="M397" i="2"/>
  <c r="C35" i="1"/>
  <c r="Q200" i="2"/>
  <c r="W140" i="2"/>
  <c r="G626" i="2"/>
  <c r="Q227" i="2"/>
  <c r="F670" i="2"/>
  <c r="Q193" i="2"/>
  <c r="P266" i="2"/>
  <c r="P260" i="2"/>
  <c r="Q223" i="2"/>
  <c r="AC76" i="2"/>
  <c r="O247" i="2"/>
  <c r="Q218" i="2"/>
  <c r="O237" i="2"/>
  <c r="Q183" i="2"/>
  <c r="Q192" i="2"/>
  <c r="Q194" i="2"/>
  <c r="P213" i="2"/>
  <c r="Q205" i="2"/>
  <c r="P34" i="1"/>
  <c r="V140" i="2"/>
  <c r="P227" i="2"/>
  <c r="O260" i="2"/>
  <c r="F626" i="2"/>
  <c r="P193" i="2"/>
  <c r="N247" i="2"/>
  <c r="P218" i="2"/>
  <c r="AB76" i="2"/>
  <c r="K103" i="2"/>
  <c r="P223" i="2"/>
  <c r="E670" i="2"/>
  <c r="P192" i="2"/>
  <c r="P205" i="2"/>
  <c r="N237" i="2"/>
  <c r="P200" i="2"/>
  <c r="P183" i="2"/>
  <c r="P194" i="2"/>
  <c r="O213" i="2"/>
  <c r="O34" i="1"/>
  <c r="O223" i="2"/>
  <c r="O193" i="2"/>
  <c r="N260" i="2"/>
  <c r="O266" i="2"/>
  <c r="S79" i="2"/>
  <c r="O227" i="2"/>
  <c r="U140" i="2"/>
  <c r="AA76" i="2"/>
  <c r="O183" i="2"/>
  <c r="L421" i="2"/>
  <c r="M247" i="2"/>
  <c r="D670" i="2"/>
  <c r="O218" i="2"/>
  <c r="N213" i="2"/>
  <c r="O200" i="2"/>
  <c r="O205" i="2"/>
  <c r="O192" i="2"/>
  <c r="O194" i="2"/>
  <c r="N34" i="1"/>
  <c r="K440" i="2"/>
  <c r="K421" i="2"/>
  <c r="N194" i="2"/>
  <c r="N183" i="2"/>
  <c r="N266" i="2"/>
  <c r="N223" i="2"/>
  <c r="T140" i="2"/>
  <c r="N193" i="2"/>
  <c r="L247" i="2"/>
  <c r="M213" i="2"/>
  <c r="N205" i="2"/>
  <c r="N227" i="2"/>
  <c r="N218" i="2"/>
  <c r="M260" i="2"/>
  <c r="J103" i="2"/>
  <c r="N200" i="2"/>
  <c r="Z76" i="2"/>
  <c r="N192" i="2"/>
  <c r="M34" i="1"/>
  <c r="L260" i="2"/>
  <c r="I103" i="2"/>
  <c r="J421" i="2"/>
  <c r="M223" i="2"/>
  <c r="S140" i="2"/>
  <c r="M193" i="2"/>
  <c r="M218" i="2"/>
  <c r="M237" i="2"/>
  <c r="M266" i="2"/>
  <c r="J440" i="2"/>
  <c r="M227" i="2"/>
  <c r="M183" i="2"/>
  <c r="M200" i="2"/>
  <c r="M205" i="2"/>
  <c r="Y76" i="2"/>
  <c r="M194" i="2"/>
  <c r="M192" i="2"/>
  <c r="L34" i="1"/>
  <c r="L266" i="2"/>
  <c r="L193" i="2"/>
  <c r="R140" i="2"/>
  <c r="L183" i="2"/>
  <c r="E626" i="2"/>
  <c r="L227" i="2"/>
  <c r="K437" i="2"/>
  <c r="I421" i="2"/>
  <c r="X76" i="2"/>
  <c r="H103" i="2"/>
  <c r="L237" i="2"/>
  <c r="K247" i="2"/>
  <c r="L223" i="2"/>
  <c r="L200" i="2"/>
  <c r="L218" i="2"/>
  <c r="L192" i="2"/>
  <c r="L213" i="2"/>
  <c r="L194" i="2"/>
  <c r="L205" i="2"/>
  <c r="K34" i="1"/>
  <c r="J437" i="2"/>
  <c r="K260" i="2"/>
  <c r="K193" i="2"/>
  <c r="K266" i="2"/>
  <c r="Q140" i="2"/>
  <c r="K218" i="2"/>
  <c r="K223" i="2"/>
  <c r="K237" i="2"/>
  <c r="K227" i="2"/>
  <c r="K205" i="2"/>
  <c r="G606" i="2"/>
  <c r="H421" i="2"/>
  <c r="J247" i="2"/>
  <c r="K200" i="2"/>
  <c r="W76" i="2"/>
  <c r="K213" i="2"/>
  <c r="K183" i="2"/>
  <c r="K192" i="2"/>
  <c r="K194" i="2"/>
  <c r="J34" i="1"/>
  <c r="I247" i="2"/>
  <c r="J193" i="2"/>
  <c r="P140" i="2"/>
  <c r="J266" i="2"/>
  <c r="J218" i="2"/>
  <c r="J223" i="2"/>
  <c r="I437" i="2"/>
  <c r="F606" i="2"/>
  <c r="J260" i="2"/>
  <c r="I440" i="2"/>
  <c r="J237" i="2"/>
  <c r="J213" i="2"/>
  <c r="J227" i="2"/>
  <c r="J200" i="2"/>
  <c r="J205" i="2"/>
  <c r="V76" i="2"/>
  <c r="J183" i="2"/>
  <c r="J194" i="2"/>
  <c r="J192" i="2"/>
  <c r="I34" i="1"/>
  <c r="I227" i="2"/>
  <c r="I223" i="2"/>
  <c r="O140" i="2"/>
  <c r="I193" i="2"/>
  <c r="D626" i="2"/>
  <c r="I237" i="2"/>
  <c r="H437" i="2"/>
  <c r="I260" i="2"/>
  <c r="H247" i="2"/>
  <c r="I218" i="2"/>
  <c r="I266" i="2"/>
  <c r="G421" i="2"/>
  <c r="I200" i="2"/>
  <c r="U76" i="2"/>
  <c r="I194" i="2"/>
  <c r="I213" i="2"/>
  <c r="I192" i="2"/>
  <c r="I205" i="2"/>
  <c r="I183" i="2"/>
  <c r="H34" i="1"/>
  <c r="H205" i="2"/>
  <c r="N140" i="2"/>
  <c r="H193" i="2"/>
  <c r="H266" i="2"/>
  <c r="H440" i="2"/>
  <c r="H223" i="2"/>
  <c r="G247" i="2"/>
  <c r="H200" i="2"/>
  <c r="H237" i="2"/>
  <c r="H218" i="2"/>
  <c r="H213" i="2"/>
  <c r="H227" i="2"/>
  <c r="H260" i="2"/>
  <c r="H183" i="2"/>
  <c r="T76" i="2"/>
  <c r="F421" i="2"/>
  <c r="H192" i="2"/>
  <c r="H194" i="2"/>
  <c r="G34" i="1"/>
  <c r="M140" i="2"/>
  <c r="G266" i="2"/>
  <c r="G227" i="2"/>
  <c r="G193" i="2"/>
  <c r="F247" i="2"/>
  <c r="G437" i="2"/>
  <c r="G237" i="2"/>
  <c r="E421" i="2"/>
  <c r="E606" i="2"/>
  <c r="G260" i="2"/>
  <c r="G223" i="2"/>
  <c r="G200" i="2"/>
  <c r="S76" i="2"/>
  <c r="G440" i="2"/>
  <c r="AO45" i="2"/>
  <c r="G218" i="2"/>
  <c r="G192" i="2"/>
  <c r="G213" i="2"/>
  <c r="G205" i="2"/>
  <c r="G183" i="2"/>
  <c r="G194" i="2"/>
  <c r="F34" i="1"/>
  <c r="D421" i="2"/>
  <c r="AN45" i="2"/>
  <c r="F223" i="2"/>
  <c r="F218" i="2"/>
  <c r="F193" i="2"/>
  <c r="F266" i="2"/>
  <c r="F237" i="2"/>
  <c r="F437" i="2"/>
  <c r="L140" i="2"/>
  <c r="F260" i="2"/>
  <c r="F227" i="2"/>
  <c r="F194" i="2"/>
  <c r="F440" i="2"/>
  <c r="R76" i="2"/>
  <c r="F213" i="2"/>
  <c r="F200" i="2"/>
  <c r="F205" i="2"/>
  <c r="F192" i="2"/>
  <c r="F183" i="2"/>
  <c r="E34" i="1"/>
  <c r="E266" i="2"/>
  <c r="E192" i="2"/>
  <c r="E200" i="2"/>
  <c r="E193" i="2"/>
  <c r="E260" i="2"/>
  <c r="E237" i="2"/>
  <c r="K140" i="2"/>
  <c r="E218" i="2"/>
  <c r="E247" i="2"/>
  <c r="E213" i="2"/>
  <c r="E223" i="2"/>
  <c r="E437" i="2"/>
  <c r="E227" i="2"/>
  <c r="G103" i="2"/>
  <c r="E440" i="2"/>
  <c r="Q76" i="2"/>
  <c r="E205" i="2"/>
  <c r="E183" i="2"/>
  <c r="D606" i="2"/>
  <c r="E194" i="2"/>
  <c r="D34" i="1"/>
  <c r="D218" i="2"/>
  <c r="D223" i="2"/>
  <c r="D266" i="2"/>
  <c r="D440" i="2"/>
  <c r="D260" i="2"/>
  <c r="D227" i="2"/>
  <c r="J140" i="2"/>
  <c r="D193" i="2"/>
  <c r="D237" i="2"/>
  <c r="D767" i="2"/>
  <c r="AM45" i="2"/>
  <c r="D437" i="2"/>
  <c r="P76" i="2"/>
  <c r="D200" i="2"/>
  <c r="D766" i="2"/>
  <c r="D247" i="2"/>
  <c r="D213" i="2"/>
  <c r="D205" i="2"/>
  <c r="D192" i="2"/>
  <c r="D183" i="2"/>
  <c r="D194" i="2"/>
  <c r="C34" i="1"/>
  <c r="B34" i="1" s="1"/>
  <c r="W507" i="2"/>
  <c r="W462" i="2"/>
  <c r="AD291" i="2"/>
  <c r="X442" i="2"/>
  <c r="O513" i="2"/>
  <c r="V486" i="2"/>
  <c r="X458" i="2"/>
  <c r="O610" i="2"/>
  <c r="X444" i="2"/>
  <c r="AK190" i="2"/>
  <c r="W455" i="2"/>
  <c r="T531" i="2"/>
  <c r="W466" i="2"/>
  <c r="X450" i="2"/>
  <c r="W483" i="2"/>
  <c r="AK248" i="2"/>
  <c r="Z380" i="2"/>
  <c r="W472" i="2"/>
  <c r="BG38" i="2"/>
  <c r="X441" i="2"/>
  <c r="X484" i="2"/>
  <c r="W33" i="1"/>
  <c r="F771" i="2"/>
  <c r="W444" i="2"/>
  <c r="AJ190" i="2"/>
  <c r="V455" i="2"/>
  <c r="U486" i="2"/>
  <c r="N513" i="2"/>
  <c r="W442" i="2"/>
  <c r="W458" i="2"/>
  <c r="V507" i="2"/>
  <c r="N610" i="2"/>
  <c r="V483" i="2"/>
  <c r="S531" i="2"/>
  <c r="AC291" i="2"/>
  <c r="M574" i="2"/>
  <c r="V472" i="2"/>
  <c r="F768" i="2"/>
  <c r="W450" i="2"/>
  <c r="V466" i="2"/>
  <c r="W484" i="2"/>
  <c r="W441" i="2"/>
  <c r="Y380" i="2"/>
  <c r="V462" i="2"/>
  <c r="AJ248" i="2"/>
  <c r="BF38" i="2"/>
  <c r="V33" i="1"/>
  <c r="U507" i="2"/>
  <c r="T486" i="2"/>
  <c r="V444" i="2"/>
  <c r="V441" i="2"/>
  <c r="U462" i="2"/>
  <c r="V442" i="2"/>
  <c r="E771" i="2"/>
  <c r="V458" i="2"/>
  <c r="M513" i="2"/>
  <c r="M610" i="2"/>
  <c r="U455" i="2"/>
  <c r="U472" i="2"/>
  <c r="E768" i="2"/>
  <c r="AI248" i="2"/>
  <c r="V484" i="2"/>
  <c r="BE38" i="2"/>
  <c r="V450" i="2"/>
  <c r="U483" i="2"/>
  <c r="R531" i="2"/>
  <c r="L574" i="2"/>
  <c r="X380" i="2"/>
  <c r="AI190" i="2"/>
  <c r="AB291" i="2"/>
  <c r="U466" i="2"/>
  <c r="U33" i="1"/>
  <c r="T483" i="2"/>
  <c r="S486" i="2"/>
  <c r="U442" i="2"/>
  <c r="U458" i="2"/>
  <c r="D771" i="2"/>
  <c r="K574" i="2"/>
  <c r="L513" i="2"/>
  <c r="L610" i="2"/>
  <c r="AH190" i="2"/>
  <c r="T455" i="2"/>
  <c r="U441" i="2"/>
  <c r="Q531" i="2"/>
  <c r="AA291" i="2"/>
  <c r="W380" i="2"/>
  <c r="U444" i="2"/>
  <c r="U450" i="2"/>
  <c r="U484" i="2"/>
  <c r="AH248" i="2"/>
  <c r="T466" i="2"/>
  <c r="D768" i="2"/>
  <c r="BD38" i="2"/>
  <c r="T472" i="2"/>
  <c r="T33" i="1"/>
  <c r="T484" i="2"/>
  <c r="P531" i="2"/>
  <c r="T442" i="2"/>
  <c r="Q573" i="2"/>
  <c r="R486" i="2"/>
  <c r="K610" i="2"/>
  <c r="T458" i="2"/>
  <c r="K513" i="2"/>
  <c r="S455" i="2"/>
  <c r="AG190" i="2"/>
  <c r="T444" i="2"/>
  <c r="AF253" i="2"/>
  <c r="Z291" i="2"/>
  <c r="S472" i="2"/>
  <c r="T507" i="2"/>
  <c r="AG248" i="2"/>
  <c r="T462" i="2"/>
  <c r="T450" i="2"/>
  <c r="S466" i="2"/>
  <c r="T441" i="2"/>
  <c r="BC38" i="2"/>
  <c r="V380" i="2"/>
  <c r="S33" i="1"/>
  <c r="P573" i="2"/>
  <c r="S442" i="2"/>
  <c r="J513" i="2"/>
  <c r="S458" i="2"/>
  <c r="Q486" i="2"/>
  <c r="J610" i="2"/>
  <c r="R455" i="2"/>
  <c r="O531" i="2"/>
  <c r="AE253" i="2"/>
  <c r="S444" i="2"/>
  <c r="AF190" i="2"/>
  <c r="S483" i="2"/>
  <c r="Y291" i="2"/>
  <c r="AF248" i="2"/>
  <c r="S507" i="2"/>
  <c r="S484" i="2"/>
  <c r="S462" i="2"/>
  <c r="S450" i="2"/>
  <c r="S441" i="2"/>
  <c r="BB38" i="2"/>
  <c r="U380" i="2"/>
  <c r="R33" i="1"/>
  <c r="R483" i="2"/>
  <c r="R507" i="2"/>
  <c r="I513" i="2"/>
  <c r="R442" i="2"/>
  <c r="P486" i="2"/>
  <c r="R458" i="2"/>
  <c r="AE190" i="2"/>
  <c r="R462" i="2"/>
  <c r="I610" i="2"/>
  <c r="AD253" i="2"/>
  <c r="R472" i="2"/>
  <c r="R444" i="2"/>
  <c r="AA282" i="2"/>
  <c r="O609" i="2"/>
  <c r="Q455" i="2"/>
  <c r="N531" i="2"/>
  <c r="T464" i="2"/>
  <c r="R466" i="2"/>
  <c r="R450" i="2"/>
  <c r="R441" i="2"/>
  <c r="T380" i="2"/>
  <c r="AE248" i="2"/>
  <c r="BA38" i="2"/>
  <c r="R484" i="2"/>
  <c r="X291" i="2"/>
  <c r="Q33" i="1"/>
  <c r="Q450" i="2"/>
  <c r="N609" i="2"/>
  <c r="H513" i="2"/>
  <c r="Q442" i="2"/>
  <c r="O486" i="2"/>
  <c r="Q458" i="2"/>
  <c r="AD190" i="2"/>
  <c r="P455" i="2"/>
  <c r="Q483" i="2"/>
  <c r="W291" i="2"/>
  <c r="S464" i="2"/>
  <c r="H610" i="2"/>
  <c r="Q466" i="2"/>
  <c r="AC253" i="2"/>
  <c r="Q441" i="2"/>
  <c r="Q472" i="2"/>
  <c r="Q444" i="2"/>
  <c r="AZ38" i="2"/>
  <c r="M531" i="2"/>
  <c r="S380" i="2"/>
  <c r="Q462" i="2"/>
  <c r="AD248" i="2"/>
  <c r="Z282" i="2"/>
  <c r="Q484" i="2"/>
  <c r="Q507" i="2"/>
  <c r="P33" i="1"/>
  <c r="P442" i="2"/>
  <c r="V291" i="2"/>
  <c r="P458" i="2"/>
  <c r="G610" i="2"/>
  <c r="G513" i="2"/>
  <c r="M609" i="2"/>
  <c r="R464" i="2"/>
  <c r="L531" i="2"/>
  <c r="AB253" i="2"/>
  <c r="AC190" i="2"/>
  <c r="O455" i="2"/>
  <c r="P462" i="2"/>
  <c r="P444" i="2"/>
  <c r="P441" i="2"/>
  <c r="P483" i="2"/>
  <c r="P472" i="2"/>
  <c r="AY38" i="2"/>
  <c r="R380" i="2"/>
  <c r="P484" i="2"/>
  <c r="Y282" i="2"/>
  <c r="P450" i="2"/>
  <c r="P466" i="2"/>
  <c r="AC248" i="2"/>
  <c r="P507" i="2"/>
  <c r="O33" i="1"/>
  <c r="N486" i="2"/>
  <c r="O442" i="2"/>
  <c r="O458" i="2"/>
  <c r="F610" i="2"/>
  <c r="F513" i="2"/>
  <c r="O472" i="2"/>
  <c r="O573" i="2"/>
  <c r="N455" i="2"/>
  <c r="AB190" i="2"/>
  <c r="AA253" i="2"/>
  <c r="O483" i="2"/>
  <c r="U291" i="2"/>
  <c r="O462" i="2"/>
  <c r="Q380" i="2"/>
  <c r="O450" i="2"/>
  <c r="O441" i="2"/>
  <c r="O444" i="2"/>
  <c r="O484" i="2"/>
  <c r="AB248" i="2"/>
  <c r="O577" i="2"/>
  <c r="O507" i="2"/>
  <c r="O466" i="2"/>
  <c r="N33" i="1"/>
  <c r="N458" i="2"/>
  <c r="N484" i="2"/>
  <c r="N466" i="2"/>
  <c r="N472" i="2"/>
  <c r="T291" i="2"/>
  <c r="AA190" i="2"/>
  <c r="N442" i="2"/>
  <c r="E610" i="2"/>
  <c r="M486" i="2"/>
  <c r="E513" i="2"/>
  <c r="N483" i="2"/>
  <c r="N507" i="2"/>
  <c r="Z253" i="2"/>
  <c r="Q464" i="2"/>
  <c r="M455" i="2"/>
  <c r="N577" i="2"/>
  <c r="N444" i="2"/>
  <c r="N462" i="2"/>
  <c r="AA248" i="2"/>
  <c r="N450" i="2"/>
  <c r="P380" i="2"/>
  <c r="N573" i="2"/>
  <c r="N441" i="2"/>
  <c r="AX38" i="2"/>
  <c r="M33" i="1"/>
  <c r="M442" i="2"/>
  <c r="L486" i="2"/>
  <c r="M458" i="2"/>
  <c r="D610" i="2"/>
  <c r="D513" i="2"/>
  <c r="M483" i="2"/>
  <c r="Z190" i="2"/>
  <c r="Y253" i="2"/>
  <c r="M466" i="2"/>
  <c r="P464" i="2"/>
  <c r="S291" i="2"/>
  <c r="L455" i="2"/>
  <c r="M472" i="2"/>
  <c r="M577" i="2"/>
  <c r="M484" i="2"/>
  <c r="M507" i="2"/>
  <c r="M444" i="2"/>
  <c r="Z248" i="2"/>
  <c r="M450" i="2"/>
  <c r="M462" i="2"/>
  <c r="M573" i="2"/>
  <c r="M441" i="2"/>
  <c r="O380" i="2"/>
  <c r="AW38" i="2"/>
  <c r="L33" i="1"/>
  <c r="K531" i="2"/>
  <c r="N380" i="2"/>
  <c r="L450" i="2"/>
  <c r="L442" i="2"/>
  <c r="Y190" i="2"/>
  <c r="L466" i="2"/>
  <c r="L483" i="2"/>
  <c r="L609" i="2"/>
  <c r="R291" i="2"/>
  <c r="L462" i="2"/>
  <c r="L577" i="2"/>
  <c r="K455" i="2"/>
  <c r="L458" i="2"/>
  <c r="AV38" i="2"/>
  <c r="X253" i="2"/>
  <c r="L484" i="2"/>
  <c r="L573" i="2"/>
  <c r="Y248" i="2"/>
  <c r="L507" i="2"/>
  <c r="L441" i="2"/>
  <c r="O464" i="2"/>
  <c r="L472" i="2"/>
  <c r="L444" i="2"/>
  <c r="K33" i="1"/>
  <c r="K609" i="2"/>
  <c r="K507" i="2"/>
  <c r="W253" i="2"/>
  <c r="X190" i="2"/>
  <c r="K484" i="2"/>
  <c r="K442" i="2"/>
  <c r="K486" i="2"/>
  <c r="K458" i="2"/>
  <c r="K444" i="2"/>
  <c r="X248" i="2"/>
  <c r="J531" i="2"/>
  <c r="K483" i="2"/>
  <c r="K472" i="2"/>
  <c r="K577" i="2"/>
  <c r="N464" i="2"/>
  <c r="AU38" i="2"/>
  <c r="K466" i="2"/>
  <c r="Q291" i="2"/>
  <c r="K573" i="2"/>
  <c r="M380" i="2"/>
  <c r="K450" i="2"/>
  <c r="K462" i="2"/>
  <c r="K441" i="2"/>
  <c r="J33" i="1"/>
  <c r="J484" i="2"/>
  <c r="J472" i="2"/>
  <c r="J507" i="2"/>
  <c r="W248" i="2"/>
  <c r="J483" i="2"/>
  <c r="J573" i="2"/>
  <c r="J609" i="2"/>
  <c r="L380" i="2"/>
  <c r="AT38" i="2"/>
  <c r="J450" i="2"/>
  <c r="J442" i="2"/>
  <c r="J441" i="2"/>
  <c r="M464" i="2"/>
  <c r="J577" i="2"/>
  <c r="J486" i="2"/>
  <c r="J458" i="2"/>
  <c r="W190" i="2"/>
  <c r="J455" i="2"/>
  <c r="J466" i="2"/>
  <c r="P291" i="2"/>
  <c r="V253" i="2"/>
  <c r="J444" i="2"/>
  <c r="I531" i="2"/>
  <c r="J462" i="2"/>
  <c r="I33" i="1"/>
  <c r="I507" i="2"/>
  <c r="I577" i="2"/>
  <c r="I486" i="2"/>
  <c r="I442" i="2"/>
  <c r="I450" i="2"/>
  <c r="I573" i="2"/>
  <c r="I458" i="2"/>
  <c r="I690" i="2"/>
  <c r="U253" i="2"/>
  <c r="I455" i="2"/>
  <c r="H531" i="2"/>
  <c r="V190" i="2"/>
  <c r="K380" i="2"/>
  <c r="I444" i="2"/>
  <c r="I466" i="2"/>
  <c r="I462" i="2"/>
  <c r="I472" i="2"/>
  <c r="I609" i="2"/>
  <c r="V248" i="2"/>
  <c r="L464" i="2"/>
  <c r="AS38" i="2"/>
  <c r="I484" i="2"/>
  <c r="I483" i="2"/>
  <c r="I441" i="2"/>
  <c r="H33" i="1"/>
  <c r="H483" i="2"/>
  <c r="U248" i="2"/>
  <c r="H573" i="2"/>
  <c r="H442" i="2"/>
  <c r="H486" i="2"/>
  <c r="H690" i="2"/>
  <c r="H458" i="2"/>
  <c r="H455" i="2"/>
  <c r="T253" i="2"/>
  <c r="U190" i="2"/>
  <c r="K464" i="2"/>
  <c r="H444" i="2"/>
  <c r="H609" i="2"/>
  <c r="H577" i="2"/>
  <c r="H466" i="2"/>
  <c r="H462" i="2"/>
  <c r="H472" i="2"/>
  <c r="H484" i="2"/>
  <c r="H441" i="2"/>
  <c r="H507" i="2"/>
  <c r="AR38" i="2"/>
  <c r="H450" i="2"/>
  <c r="J380" i="2"/>
  <c r="G33" i="1"/>
  <c r="G442" i="2"/>
  <c r="G486" i="2"/>
  <c r="G690" i="2"/>
  <c r="T190" i="2"/>
  <c r="G455" i="2"/>
  <c r="G458" i="2"/>
  <c r="G444" i="2"/>
  <c r="J464" i="2"/>
  <c r="S253" i="2"/>
  <c r="G609" i="2"/>
  <c r="G577" i="2"/>
  <c r="G462" i="2"/>
  <c r="G483" i="2"/>
  <c r="G531" i="2"/>
  <c r="T248" i="2"/>
  <c r="G484" i="2"/>
  <c r="G472" i="2"/>
  <c r="G573" i="2"/>
  <c r="G441" i="2"/>
  <c r="I380" i="2"/>
  <c r="G466" i="2"/>
  <c r="G507" i="2"/>
  <c r="AQ38" i="2"/>
  <c r="G450" i="2"/>
  <c r="F33" i="1"/>
  <c r="F483" i="2"/>
  <c r="F531" i="2"/>
  <c r="S190" i="2"/>
  <c r="R253" i="2"/>
  <c r="F486" i="2"/>
  <c r="F442" i="2"/>
  <c r="H380" i="2"/>
  <c r="F472" i="2"/>
  <c r="F458" i="2"/>
  <c r="F690" i="2"/>
  <c r="F455" i="2"/>
  <c r="F484" i="2"/>
  <c r="F462" i="2"/>
  <c r="F609" i="2"/>
  <c r="I464" i="2"/>
  <c r="F507" i="2"/>
  <c r="S248" i="2"/>
  <c r="F466" i="2"/>
  <c r="F573" i="2"/>
  <c r="F450" i="2"/>
  <c r="AP38" i="2"/>
  <c r="F441" i="2"/>
  <c r="O291" i="2"/>
  <c r="F444" i="2"/>
  <c r="F577" i="2"/>
  <c r="E33" i="1"/>
  <c r="R248" i="2"/>
  <c r="N291" i="2"/>
  <c r="E573" i="2"/>
  <c r="E690" i="2"/>
  <c r="E486" i="2"/>
  <c r="E458" i="2"/>
  <c r="E442" i="2"/>
  <c r="E609" i="2"/>
  <c r="Q253" i="2"/>
  <c r="E455" i="2"/>
  <c r="E531" i="2"/>
  <c r="E483" i="2"/>
  <c r="H464" i="2"/>
  <c r="E462" i="2"/>
  <c r="E444" i="2"/>
  <c r="R190" i="2"/>
  <c r="E472" i="2"/>
  <c r="E577" i="2"/>
  <c r="E466" i="2"/>
  <c r="E507" i="2"/>
  <c r="E441" i="2"/>
  <c r="E484" i="2"/>
  <c r="E450" i="2"/>
  <c r="G380" i="2"/>
  <c r="AO38" i="2"/>
  <c r="D33" i="1"/>
  <c r="D466" i="2"/>
  <c r="P253" i="2"/>
  <c r="D507" i="2"/>
  <c r="D442" i="2"/>
  <c r="AN38" i="2"/>
  <c r="D486" i="2"/>
  <c r="D458" i="2"/>
  <c r="D690" i="2"/>
  <c r="D455" i="2"/>
  <c r="D531" i="2"/>
  <c r="D462" i="2"/>
  <c r="D472" i="2"/>
  <c r="D483" i="2"/>
  <c r="Q190" i="2"/>
  <c r="Q248" i="2"/>
  <c r="G464" i="2"/>
  <c r="D609" i="2"/>
  <c r="D577" i="2"/>
  <c r="M291" i="2"/>
  <c r="D444" i="2"/>
  <c r="D573" i="2"/>
  <c r="D484" i="2"/>
  <c r="D450" i="2"/>
  <c r="D441" i="2"/>
  <c r="F380" i="2"/>
  <c r="C33" i="1"/>
  <c r="Z265" i="2"/>
  <c r="N110" i="2"/>
  <c r="Z271" i="2"/>
  <c r="AO58" i="2"/>
  <c r="AU56" i="2"/>
  <c r="AY50" i="2"/>
  <c r="E380" i="2"/>
  <c r="O122" i="2"/>
  <c r="BC7" i="2"/>
  <c r="AX35" i="2"/>
  <c r="Z264" i="2"/>
  <c r="Z262" i="2"/>
  <c r="BA6" i="2"/>
  <c r="X287" i="2"/>
  <c r="AH119" i="2"/>
  <c r="AA246" i="2"/>
  <c r="AM93" i="2"/>
  <c r="AH113" i="2"/>
  <c r="Y278" i="2"/>
  <c r="AA257" i="2"/>
  <c r="AA243" i="2"/>
  <c r="AF180" i="2"/>
  <c r="Z32" i="1"/>
  <c r="AT56" i="2"/>
  <c r="AE180" i="2"/>
  <c r="AX50" i="2"/>
  <c r="W287" i="2"/>
  <c r="AN58" i="2"/>
  <c r="X58" i="2"/>
  <c r="Y265" i="2"/>
  <c r="AG119" i="2"/>
  <c r="Y271" i="2"/>
  <c r="D380" i="2"/>
  <c r="M110" i="2"/>
  <c r="N122" i="2"/>
  <c r="AW35" i="2"/>
  <c r="Y264" i="2"/>
  <c r="BB7" i="2"/>
  <c r="X278" i="2"/>
  <c r="Y262" i="2"/>
  <c r="Z257" i="2"/>
  <c r="Z246" i="2"/>
  <c r="Z243" i="2"/>
  <c r="Y32" i="1"/>
  <c r="AM58" i="2"/>
  <c r="X265" i="2"/>
  <c r="X271" i="2"/>
  <c r="AW50" i="2"/>
  <c r="M122" i="2"/>
  <c r="AV35" i="2"/>
  <c r="X262" i="2"/>
  <c r="X264" i="2"/>
  <c r="V287" i="2"/>
  <c r="W278" i="2"/>
  <c r="AF119" i="2"/>
  <c r="AG113" i="2"/>
  <c r="AD180" i="2"/>
  <c r="AZ6" i="2"/>
  <c r="Y243" i="2"/>
  <c r="Y257" i="2"/>
  <c r="AL93" i="2"/>
  <c r="Y246" i="2"/>
  <c r="X32" i="1"/>
  <c r="X257" i="2"/>
  <c r="X243" i="2"/>
  <c r="W265" i="2"/>
  <c r="AU35" i="2"/>
  <c r="L110" i="2"/>
  <c r="BA7" i="2"/>
  <c r="L122" i="2"/>
  <c r="AL58" i="2"/>
  <c r="F103" i="2"/>
  <c r="X246" i="2"/>
  <c r="U287" i="2"/>
  <c r="W262" i="2"/>
  <c r="W264" i="2"/>
  <c r="F587" i="2"/>
  <c r="AS56" i="2"/>
  <c r="AE119" i="2"/>
  <c r="W32" i="1"/>
  <c r="AZ7" i="2"/>
  <c r="V265" i="2"/>
  <c r="W271" i="2"/>
  <c r="K110" i="2"/>
  <c r="AR56" i="2"/>
  <c r="AT35" i="2"/>
  <c r="E587" i="2"/>
  <c r="V278" i="2"/>
  <c r="AK58" i="2"/>
  <c r="W257" i="2"/>
  <c r="E103" i="2"/>
  <c r="V264" i="2"/>
  <c r="V262" i="2"/>
  <c r="K122" i="2"/>
  <c r="AD119" i="2"/>
  <c r="AK93" i="2"/>
  <c r="W243" i="2"/>
  <c r="AF113" i="2"/>
  <c r="W246" i="2"/>
  <c r="V32" i="1"/>
  <c r="D587" i="2"/>
  <c r="U262" i="2"/>
  <c r="U265" i="2"/>
  <c r="AS35" i="2"/>
  <c r="J110" i="2"/>
  <c r="AY7" i="2"/>
  <c r="V271" i="2"/>
  <c r="AQ56" i="2"/>
  <c r="J122" i="2"/>
  <c r="U264" i="2"/>
  <c r="D103" i="2"/>
  <c r="AJ58" i="2"/>
  <c r="V257" i="2"/>
  <c r="U278" i="2"/>
  <c r="V243" i="2"/>
  <c r="AC119" i="2"/>
  <c r="AJ93" i="2"/>
  <c r="T287" i="2"/>
  <c r="AE113" i="2"/>
  <c r="V246" i="2"/>
  <c r="U32" i="1"/>
  <c r="T367" i="2"/>
  <c r="AI93" i="2"/>
  <c r="T265" i="2"/>
  <c r="U243" i="2"/>
  <c r="U257" i="2"/>
  <c r="I122" i="2"/>
  <c r="I110" i="2"/>
  <c r="U271" i="2"/>
  <c r="S287" i="2"/>
  <c r="U246" i="2"/>
  <c r="T262" i="2"/>
  <c r="AL45" i="2"/>
  <c r="AB119" i="2"/>
  <c r="AD113" i="2"/>
  <c r="AT15" i="2"/>
  <c r="AV12" i="2"/>
  <c r="AX7" i="2"/>
  <c r="AO39" i="2"/>
  <c r="T278" i="2"/>
  <c r="T264" i="2"/>
  <c r="AI58" i="2"/>
  <c r="T32" i="1"/>
  <c r="H110" i="2"/>
  <c r="S265" i="2"/>
  <c r="AK45" i="2"/>
  <c r="H122" i="2"/>
  <c r="T271" i="2"/>
  <c r="AC113" i="2"/>
  <c r="AH58" i="2"/>
  <c r="AA119" i="2"/>
  <c r="S264" i="2"/>
  <c r="S367" i="2"/>
  <c r="R287" i="2"/>
  <c r="S278" i="2"/>
  <c r="AS15" i="2"/>
  <c r="AW7" i="2"/>
  <c r="AN39" i="2"/>
  <c r="T257" i="2"/>
  <c r="AH93" i="2"/>
  <c r="T243" i="2"/>
  <c r="AU12" i="2"/>
  <c r="T246" i="2"/>
  <c r="S32" i="1"/>
  <c r="R264" i="2"/>
  <c r="R265" i="2"/>
  <c r="G122" i="2"/>
  <c r="G110" i="2"/>
  <c r="AR15" i="2"/>
  <c r="Z119" i="2"/>
  <c r="S271" i="2"/>
  <c r="AJ45" i="2"/>
  <c r="AB113" i="2"/>
  <c r="S262" i="2"/>
  <c r="AG58" i="2"/>
  <c r="Q287" i="2"/>
  <c r="AV7" i="2"/>
  <c r="R278" i="2"/>
  <c r="S257" i="2"/>
  <c r="AM39" i="2"/>
  <c r="S45" i="2"/>
  <c r="AG93" i="2"/>
  <c r="S243" i="2"/>
  <c r="AT12" i="2"/>
  <c r="S246" i="2"/>
  <c r="R32" i="1"/>
  <c r="R243" i="2"/>
  <c r="R262" i="2"/>
  <c r="N535" i="2"/>
  <c r="F110" i="2"/>
  <c r="AI120" i="2"/>
  <c r="AD111" i="2"/>
  <c r="Q265" i="2"/>
  <c r="AV50" i="2"/>
  <c r="F122" i="2"/>
  <c r="R271" i="2"/>
  <c r="R433" i="2"/>
  <c r="Y119" i="2"/>
  <c r="AF93" i="2"/>
  <c r="AB208" i="2"/>
  <c r="AR42" i="2"/>
  <c r="R367" i="2"/>
  <c r="AF58" i="2"/>
  <c r="Q278" i="2"/>
  <c r="AU7" i="2"/>
  <c r="Q264" i="2"/>
  <c r="R246" i="2"/>
  <c r="P287" i="2"/>
  <c r="AA113" i="2"/>
  <c r="R257" i="2"/>
  <c r="Q32" i="1"/>
  <c r="P278" i="2"/>
  <c r="X119" i="2"/>
  <c r="Q433" i="2"/>
  <c r="Q246" i="2"/>
  <c r="Q243" i="2"/>
  <c r="AH120" i="2"/>
  <c r="E110" i="2"/>
  <c r="P265" i="2"/>
  <c r="M535" i="2"/>
  <c r="AU50" i="2"/>
  <c r="P264" i="2"/>
  <c r="Q271" i="2"/>
  <c r="E122" i="2"/>
  <c r="AE58" i="2"/>
  <c r="AC111" i="2"/>
  <c r="Q257" i="2"/>
  <c r="AA208" i="2"/>
  <c r="AT7" i="2"/>
  <c r="Q367" i="2"/>
  <c r="O287" i="2"/>
  <c r="Z113" i="2"/>
  <c r="AQ42" i="2"/>
  <c r="AE93" i="2"/>
  <c r="Q262" i="2"/>
  <c r="P32" i="1"/>
  <c r="D122" i="2"/>
  <c r="Y113" i="2"/>
  <c r="AG120" i="2"/>
  <c r="D110" i="2"/>
  <c r="L535" i="2"/>
  <c r="P271" i="2"/>
  <c r="AB111" i="2"/>
  <c r="O264" i="2"/>
  <c r="O265" i="2"/>
  <c r="P433" i="2"/>
  <c r="AT50" i="2"/>
  <c r="O278" i="2"/>
  <c r="AP42" i="2"/>
  <c r="W119" i="2"/>
  <c r="AS7" i="2"/>
  <c r="AD58" i="2"/>
  <c r="Z208" i="2"/>
  <c r="AD93" i="2"/>
  <c r="P367" i="2"/>
  <c r="P243" i="2"/>
  <c r="P262" i="2"/>
  <c r="P257" i="2"/>
  <c r="P246" i="2"/>
  <c r="O32" i="1"/>
  <c r="Y208" i="2"/>
  <c r="O367" i="2"/>
  <c r="N264" i="2"/>
  <c r="N265" i="2"/>
  <c r="V119" i="2"/>
  <c r="N287" i="2"/>
  <c r="O257" i="2"/>
  <c r="N278" i="2"/>
  <c r="O246" i="2"/>
  <c r="O262" i="2"/>
  <c r="AC93" i="2"/>
  <c r="O243" i="2"/>
  <c r="O271" i="2"/>
  <c r="O433" i="2"/>
  <c r="AR7" i="2"/>
  <c r="X113" i="2"/>
  <c r="N32" i="1"/>
  <c r="N271" i="2"/>
  <c r="M265" i="2"/>
  <c r="X208" i="2"/>
  <c r="U119" i="2"/>
  <c r="W113" i="2"/>
  <c r="M278" i="2"/>
  <c r="AB93" i="2"/>
  <c r="N433" i="2"/>
  <c r="N243" i="2"/>
  <c r="N367" i="2"/>
  <c r="M287" i="2"/>
  <c r="N257" i="2"/>
  <c r="N262" i="2"/>
  <c r="N246" i="2"/>
  <c r="M32" i="1"/>
  <c r="M271" i="2"/>
  <c r="M433" i="2"/>
  <c r="L265" i="2"/>
  <c r="M264" i="2"/>
  <c r="W208" i="2"/>
  <c r="T119" i="2"/>
  <c r="L278" i="2"/>
  <c r="AQ7" i="2"/>
  <c r="L287" i="2"/>
  <c r="V113" i="2"/>
  <c r="M243" i="2"/>
  <c r="AA93" i="2"/>
  <c r="M246" i="2"/>
  <c r="M262" i="2"/>
  <c r="M367" i="2"/>
  <c r="M257" i="2"/>
  <c r="L32" i="1"/>
  <c r="K265" i="2"/>
  <c r="L246" i="2"/>
  <c r="L291" i="2"/>
  <c r="L271" i="2"/>
  <c r="AL39" i="2"/>
  <c r="K535" i="2"/>
  <c r="K278" i="2"/>
  <c r="L257" i="2"/>
  <c r="V208" i="2"/>
  <c r="K287" i="2"/>
  <c r="AP7" i="2"/>
  <c r="L262" i="2"/>
  <c r="AI45" i="2"/>
  <c r="L367" i="2"/>
  <c r="L433" i="2"/>
  <c r="S119" i="2"/>
  <c r="L264" i="2"/>
  <c r="AB152" i="2"/>
  <c r="L243" i="2"/>
  <c r="Z93" i="2"/>
  <c r="U113" i="2"/>
  <c r="AQ15" i="2"/>
  <c r="AS12" i="2"/>
  <c r="K32" i="1"/>
  <c r="K291" i="2"/>
  <c r="K271" i="2"/>
  <c r="J535" i="2"/>
  <c r="J265" i="2"/>
  <c r="K264" i="2"/>
  <c r="R119" i="2"/>
  <c r="J278" i="2"/>
  <c r="T113" i="2"/>
  <c r="U208" i="2"/>
  <c r="J287" i="2"/>
  <c r="K433" i="2"/>
  <c r="Y93" i="2"/>
  <c r="K243" i="2"/>
  <c r="AO7" i="2"/>
  <c r="AA152" i="2"/>
  <c r="AR12" i="2"/>
  <c r="K257" i="2"/>
  <c r="K367" i="2"/>
  <c r="AK39" i="2"/>
  <c r="K262" i="2"/>
  <c r="K246" i="2"/>
  <c r="AH45" i="2"/>
  <c r="AP15" i="2"/>
  <c r="J32" i="1"/>
  <c r="AG45" i="2"/>
  <c r="J264" i="2"/>
  <c r="I265" i="2"/>
  <c r="J243" i="2"/>
  <c r="J271" i="2"/>
  <c r="J291" i="2"/>
  <c r="I278" i="2"/>
  <c r="J262" i="2"/>
  <c r="Z152" i="2"/>
  <c r="T208" i="2"/>
  <c r="Q119" i="2"/>
  <c r="S113" i="2"/>
  <c r="AJ39" i="2"/>
  <c r="AQ12" i="2"/>
  <c r="AN7" i="2"/>
  <c r="X93" i="2"/>
  <c r="J257" i="2"/>
  <c r="J367" i="2"/>
  <c r="I287" i="2"/>
  <c r="AO15" i="2"/>
  <c r="J433" i="2"/>
  <c r="J246" i="2"/>
  <c r="I32" i="1"/>
  <c r="I271" i="2"/>
  <c r="S208" i="2"/>
  <c r="I257" i="2"/>
  <c r="AM7" i="2"/>
  <c r="I291" i="2"/>
  <c r="I535" i="2"/>
  <c r="H265" i="2"/>
  <c r="P119" i="2"/>
  <c r="H278" i="2"/>
  <c r="I264" i="2"/>
  <c r="I246" i="2"/>
  <c r="R113" i="2"/>
  <c r="W93" i="2"/>
  <c r="AF45" i="2"/>
  <c r="H287" i="2"/>
  <c r="I243" i="2"/>
  <c r="I262" i="2"/>
  <c r="I367" i="2"/>
  <c r="I433" i="2"/>
  <c r="H32" i="1"/>
  <c r="G265" i="2"/>
  <c r="H271" i="2"/>
  <c r="H535" i="2"/>
  <c r="H264" i="2"/>
  <c r="H291" i="2"/>
  <c r="AL7" i="2"/>
  <c r="G278" i="2"/>
  <c r="O119" i="2"/>
  <c r="H433" i="2"/>
  <c r="H262" i="2"/>
  <c r="H367" i="2"/>
  <c r="G287" i="2"/>
  <c r="H257" i="2"/>
  <c r="R208" i="2"/>
  <c r="AE45" i="2"/>
  <c r="Q113" i="2"/>
  <c r="H243" i="2"/>
  <c r="V93" i="2"/>
  <c r="H246" i="2"/>
  <c r="G32" i="1"/>
  <c r="AD45" i="2"/>
  <c r="AC45" i="2"/>
  <c r="G535" i="2"/>
  <c r="F265" i="2"/>
  <c r="G271" i="2"/>
  <c r="G264" i="2"/>
  <c r="G291" i="2"/>
  <c r="F278" i="2"/>
  <c r="N119" i="2"/>
  <c r="G433" i="2"/>
  <c r="G367" i="2"/>
  <c r="AK7" i="2"/>
  <c r="G262" i="2"/>
  <c r="F287" i="2"/>
  <c r="Q208" i="2"/>
  <c r="P113" i="2"/>
  <c r="G246" i="2"/>
  <c r="G257" i="2"/>
  <c r="G243" i="2"/>
  <c r="U93" i="2"/>
  <c r="F32" i="1"/>
  <c r="F257" i="2"/>
  <c r="F246" i="2"/>
  <c r="F291" i="2"/>
  <c r="E265" i="2"/>
  <c r="F535" i="2"/>
  <c r="F271" i="2"/>
  <c r="F734" i="2"/>
  <c r="F433" i="2"/>
  <c r="O113" i="2"/>
  <c r="AP12" i="2"/>
  <c r="AC58" i="2"/>
  <c r="P208" i="2"/>
  <c r="F264" i="2"/>
  <c r="AN15" i="2"/>
  <c r="F243" i="2"/>
  <c r="F262" i="2"/>
  <c r="M119" i="2"/>
  <c r="AI39" i="2"/>
  <c r="AJ7" i="2"/>
  <c r="T93" i="2"/>
  <c r="F367" i="2"/>
  <c r="E32" i="1"/>
  <c r="Y152" i="2"/>
  <c r="E262" i="2"/>
  <c r="E367" i="2"/>
  <c r="E243" i="2"/>
  <c r="E264" i="2"/>
  <c r="D265" i="2"/>
  <c r="E271" i="2"/>
  <c r="E291" i="2"/>
  <c r="E535" i="2"/>
  <c r="E734" i="2"/>
  <c r="AI7" i="2"/>
  <c r="AB58" i="2"/>
  <c r="E433" i="2"/>
  <c r="O208" i="2"/>
  <c r="N113" i="2"/>
  <c r="AH39" i="2"/>
  <c r="AM15" i="2"/>
  <c r="L119" i="2"/>
  <c r="S93" i="2"/>
  <c r="E278" i="2"/>
  <c r="E246" i="2"/>
  <c r="E257" i="2"/>
  <c r="AB45" i="2"/>
  <c r="E287" i="2"/>
  <c r="AO12" i="2"/>
  <c r="D32" i="1"/>
  <c r="D535" i="2"/>
  <c r="D291" i="2"/>
  <c r="D734" i="2"/>
  <c r="D271" i="2"/>
  <c r="D264" i="2"/>
  <c r="N208" i="2"/>
  <c r="AA58" i="2"/>
  <c r="D243" i="2"/>
  <c r="D433" i="2"/>
  <c r="M113" i="2"/>
  <c r="K119" i="2"/>
  <c r="AL15" i="2"/>
  <c r="AG39" i="2"/>
  <c r="R93" i="2"/>
  <c r="X152" i="2"/>
  <c r="AH7" i="2"/>
  <c r="D367" i="2"/>
  <c r="D262" i="2"/>
  <c r="AA45" i="2"/>
  <c r="D278" i="2"/>
  <c r="D246" i="2"/>
  <c r="D257" i="2"/>
  <c r="D287" i="2"/>
  <c r="AN12" i="2"/>
  <c r="C32" i="1"/>
  <c r="AC180" i="2"/>
  <c r="AF162" i="2"/>
  <c r="AR71" i="2"/>
  <c r="AV34" i="2"/>
  <c r="AU75" i="2"/>
  <c r="AW27" i="2"/>
  <c r="AR59" i="2"/>
  <c r="AE178" i="2"/>
  <c r="AG141" i="2"/>
  <c r="AO67" i="2"/>
  <c r="AB238" i="2"/>
  <c r="R346" i="2"/>
  <c r="AH137" i="2"/>
  <c r="AL102" i="2"/>
  <c r="AF121" i="2"/>
  <c r="AU33" i="2"/>
  <c r="AQ46" i="2"/>
  <c r="V324" i="2"/>
  <c r="F727" i="2"/>
  <c r="AD171" i="2"/>
  <c r="AE230" i="2"/>
  <c r="AN67" i="2"/>
  <c r="AM87" i="2"/>
  <c r="AK95" i="2"/>
  <c r="AS53" i="2"/>
  <c r="AP56" i="2"/>
  <c r="AR89" i="2"/>
  <c r="AR35" i="2"/>
  <c r="N31" i="1"/>
  <c r="Q346" i="2"/>
  <c r="AQ35" i="2"/>
  <c r="AT33" i="2"/>
  <c r="AJ95" i="2"/>
  <c r="E727" i="2"/>
  <c r="AU34" i="2"/>
  <c r="AF141" i="2"/>
  <c r="AE162" i="2"/>
  <c r="AM67" i="2"/>
  <c r="AD178" i="2"/>
  <c r="AV27" i="2"/>
  <c r="AE121" i="2"/>
  <c r="AQ59" i="2"/>
  <c r="U324" i="2"/>
  <c r="AQ71" i="2"/>
  <c r="AG137" i="2"/>
  <c r="AP46" i="2"/>
  <c r="AA238" i="2"/>
  <c r="AC171" i="2"/>
  <c r="AP65" i="2"/>
  <c r="AK102" i="2"/>
  <c r="AB180" i="2"/>
  <c r="AQ89" i="2"/>
  <c r="AR53" i="2"/>
  <c r="AL87" i="2"/>
  <c r="AO56" i="2"/>
  <c r="AT75" i="2"/>
  <c r="AD230" i="2"/>
  <c r="M31" i="1"/>
  <c r="AQ53" i="2"/>
  <c r="AN56" i="2"/>
  <c r="AC178" i="2"/>
  <c r="AE141" i="2"/>
  <c r="AP89" i="2"/>
  <c r="P346" i="2"/>
  <c r="AS33" i="2"/>
  <c r="AF137" i="2"/>
  <c r="AT34" i="2"/>
  <c r="AP71" i="2"/>
  <c r="AD162" i="2"/>
  <c r="AL67" i="2"/>
  <c r="AU27" i="2"/>
  <c r="AD121" i="2"/>
  <c r="AO46" i="2"/>
  <c r="AO65" i="2"/>
  <c r="AP59" i="2"/>
  <c r="AJ102" i="2"/>
  <c r="T324" i="2"/>
  <c r="AB171" i="2"/>
  <c r="AI95" i="2"/>
  <c r="AA180" i="2"/>
  <c r="D727" i="2"/>
  <c r="AK87" i="2"/>
  <c r="AP35" i="2"/>
  <c r="AS75" i="2"/>
  <c r="AC230" i="2"/>
  <c r="L31" i="1"/>
  <c r="AD141" i="2"/>
  <c r="AE137" i="2"/>
  <c r="AC162" i="2"/>
  <c r="AO71" i="2"/>
  <c r="BD8" i="2"/>
  <c r="O346" i="2"/>
  <c r="AF163" i="2"/>
  <c r="AK98" i="2"/>
  <c r="AK104" i="2"/>
  <c r="V281" i="2"/>
  <c r="AA214" i="2"/>
  <c r="AN65" i="2"/>
  <c r="AT78" i="2"/>
  <c r="AN46" i="2"/>
  <c r="AO59" i="2"/>
  <c r="AO89" i="2"/>
  <c r="AS34" i="2"/>
  <c r="AI102" i="2"/>
  <c r="AB230" i="2"/>
  <c r="L280" i="2"/>
  <c r="AJ87" i="2"/>
  <c r="Z238" i="2"/>
  <c r="AH95" i="2"/>
  <c r="AM56" i="2"/>
  <c r="AO35" i="2"/>
  <c r="AR33" i="2"/>
  <c r="AP53" i="2"/>
  <c r="Z180" i="2"/>
  <c r="AR75" i="2"/>
  <c r="K31" i="1"/>
  <c r="AR34" i="2"/>
  <c r="AC141" i="2"/>
  <c r="AN71" i="2"/>
  <c r="U281" i="2"/>
  <c r="N346" i="2"/>
  <c r="AE163" i="2"/>
  <c r="AB162" i="2"/>
  <c r="AN59" i="2"/>
  <c r="AS78" i="2"/>
  <c r="AD137" i="2"/>
  <c r="AJ104" i="2"/>
  <c r="Y238" i="2"/>
  <c r="Z214" i="2"/>
  <c r="AI87" i="2"/>
  <c r="AG95" i="2"/>
  <c r="BC8" i="2"/>
  <c r="AH102" i="2"/>
  <c r="K280" i="2"/>
  <c r="AM65" i="2"/>
  <c r="AJ98" i="2"/>
  <c r="AM46" i="2"/>
  <c r="AN89" i="2"/>
  <c r="Y180" i="2"/>
  <c r="AA230" i="2"/>
  <c r="AL56" i="2"/>
  <c r="AQ33" i="2"/>
  <c r="AO53" i="2"/>
  <c r="AN35" i="2"/>
  <c r="AQ75" i="2"/>
  <c r="J31" i="1"/>
  <c r="J280" i="2"/>
  <c r="X238" i="2"/>
  <c r="X180" i="2"/>
  <c r="AK56" i="2"/>
  <c r="Z230" i="2"/>
  <c r="AC137" i="2"/>
  <c r="AI104" i="2"/>
  <c r="T281" i="2"/>
  <c r="AB141" i="2"/>
  <c r="AL46" i="2"/>
  <c r="M346" i="2"/>
  <c r="Y214" i="2"/>
  <c r="AA162" i="2"/>
  <c r="AM71" i="2"/>
  <c r="AQ34" i="2"/>
  <c r="AR78" i="2"/>
  <c r="BB8" i="2"/>
  <c r="AD163" i="2"/>
  <c r="AG102" i="2"/>
  <c r="AM59" i="2"/>
  <c r="AI98" i="2"/>
  <c r="AH87" i="2"/>
  <c r="AF95" i="2"/>
  <c r="AM89" i="2"/>
  <c r="AL65" i="2"/>
  <c r="AP33" i="2"/>
  <c r="AP75" i="2"/>
  <c r="AN53" i="2"/>
  <c r="AM35" i="2"/>
  <c r="I31" i="1"/>
  <c r="S324" i="2"/>
  <c r="I280" i="2"/>
  <c r="AF102" i="2"/>
  <c r="AL59" i="2"/>
  <c r="W238" i="2"/>
  <c r="Z162" i="2"/>
  <c r="AA141" i="2"/>
  <c r="W288" i="2"/>
  <c r="AK112" i="2"/>
  <c r="BA8" i="2"/>
  <c r="AQ78" i="2"/>
  <c r="AB150" i="2"/>
  <c r="AU52" i="2"/>
  <c r="AL71" i="2"/>
  <c r="AP34" i="2"/>
  <c r="V327" i="2"/>
  <c r="AL89" i="2"/>
  <c r="AH98" i="2"/>
  <c r="S281" i="2"/>
  <c r="AH104" i="2"/>
  <c r="AK65" i="2"/>
  <c r="AG87" i="2"/>
  <c r="AJ56" i="2"/>
  <c r="AO75" i="2"/>
  <c r="W180" i="2"/>
  <c r="AE95" i="2"/>
  <c r="AK46" i="2"/>
  <c r="AL35" i="2"/>
  <c r="AO33" i="2"/>
  <c r="AM53" i="2"/>
  <c r="Y230" i="2"/>
  <c r="H31" i="1"/>
  <c r="AF87" i="2"/>
  <c r="AP78" i="2"/>
  <c r="Y162" i="2"/>
  <c r="Z141" i="2"/>
  <c r="V238" i="2"/>
  <c r="U327" i="2"/>
  <c r="AJ112" i="2"/>
  <c r="AO34" i="2"/>
  <c r="AK59" i="2"/>
  <c r="H280" i="2"/>
  <c r="AK71" i="2"/>
  <c r="AG104" i="2"/>
  <c r="AE102" i="2"/>
  <c r="AT52" i="2"/>
  <c r="R281" i="2"/>
  <c r="AK89" i="2"/>
  <c r="V288" i="2"/>
  <c r="R324" i="2"/>
  <c r="AZ8" i="2"/>
  <c r="AD95" i="2"/>
  <c r="AI56" i="2"/>
  <c r="AG98" i="2"/>
  <c r="AA150" i="2"/>
  <c r="AN75" i="2"/>
  <c r="AJ46" i="2"/>
  <c r="AK67" i="2"/>
  <c r="AN33" i="2"/>
  <c r="AK35" i="2"/>
  <c r="AL53" i="2"/>
  <c r="X230" i="2"/>
  <c r="V180" i="2"/>
  <c r="G31" i="1"/>
  <c r="AF104" i="2"/>
  <c r="U288" i="2"/>
  <c r="T327" i="2"/>
  <c r="AJ59" i="2"/>
  <c r="AO78" i="2"/>
  <c r="AI112" i="2"/>
  <c r="Z150" i="2"/>
  <c r="AJ89" i="2"/>
  <c r="AE87" i="2"/>
  <c r="AJ65" i="2"/>
  <c r="Q281" i="2"/>
  <c r="Y141" i="2"/>
  <c r="AN34" i="2"/>
  <c r="X162" i="2"/>
  <c r="U238" i="2"/>
  <c r="AJ71" i="2"/>
  <c r="Q324" i="2"/>
  <c r="AS52" i="2"/>
  <c r="AD102" i="2"/>
  <c r="G280" i="2"/>
  <c r="AF98" i="2"/>
  <c r="AY8" i="2"/>
  <c r="AH56" i="2"/>
  <c r="AC95" i="2"/>
  <c r="AM75" i="2"/>
  <c r="AI46" i="2"/>
  <c r="AM33" i="2"/>
  <c r="AJ35" i="2"/>
  <c r="U180" i="2"/>
  <c r="W230" i="2"/>
  <c r="AK53" i="2"/>
  <c r="F31" i="1"/>
  <c r="T180" i="2"/>
  <c r="AL33" i="2"/>
  <c r="AI65" i="2"/>
  <c r="X141" i="2"/>
  <c r="U328" i="2"/>
  <c r="W162" i="2"/>
  <c r="AJ67" i="2"/>
  <c r="AM34" i="2"/>
  <c r="S327" i="2"/>
  <c r="AC102" i="2"/>
  <c r="AC163" i="2"/>
  <c r="AN78" i="2"/>
  <c r="AI71" i="2"/>
  <c r="AI59" i="2"/>
  <c r="F280" i="2"/>
  <c r="AH46" i="2"/>
  <c r="T238" i="2"/>
  <c r="I680" i="2"/>
  <c r="T288" i="2"/>
  <c r="AE98" i="2"/>
  <c r="Y150" i="2"/>
  <c r="AD87" i="2"/>
  <c r="AI35" i="2"/>
  <c r="AG56" i="2"/>
  <c r="AB95" i="2"/>
  <c r="AA171" i="2"/>
  <c r="AI89" i="2"/>
  <c r="AJ53" i="2"/>
  <c r="V230" i="2"/>
  <c r="AL75" i="2"/>
  <c r="E31" i="1"/>
  <c r="AH71" i="2"/>
  <c r="AB163" i="2"/>
  <c r="AH59" i="2"/>
  <c r="T328" i="2"/>
  <c r="AK75" i="2"/>
  <c r="W141" i="2"/>
  <c r="AG46" i="2"/>
  <c r="R327" i="2"/>
  <c r="V162" i="2"/>
  <c r="AB102" i="2"/>
  <c r="AL34" i="2"/>
  <c r="H680" i="2"/>
  <c r="AM78" i="2"/>
  <c r="AI67" i="2"/>
  <c r="S288" i="2"/>
  <c r="S238" i="2"/>
  <c r="AC87" i="2"/>
  <c r="AD98" i="2"/>
  <c r="E280" i="2"/>
  <c r="AF56" i="2"/>
  <c r="AA95" i="2"/>
  <c r="AH65" i="2"/>
  <c r="AH89" i="2"/>
  <c r="Z171" i="2"/>
  <c r="AK33" i="2"/>
  <c r="X150" i="2"/>
  <c r="AI53" i="2"/>
  <c r="D31" i="1"/>
  <c r="G680" i="2"/>
  <c r="AH35" i="2"/>
  <c r="Z95" i="2"/>
  <c r="R238" i="2"/>
  <c r="AF46" i="2"/>
  <c r="AG89" i="2"/>
  <c r="V141" i="2"/>
  <c r="AG59" i="2"/>
  <c r="AB87" i="2"/>
  <c r="S328" i="2"/>
  <c r="Q327" i="2"/>
  <c r="D280" i="2"/>
  <c r="AK34" i="2"/>
  <c r="AA163" i="2"/>
  <c r="AL78" i="2"/>
  <c r="AG71" i="2"/>
  <c r="R288" i="2"/>
  <c r="U162" i="2"/>
  <c r="AA102" i="2"/>
  <c r="Y171" i="2"/>
  <c r="AJ33" i="2"/>
  <c r="AH67" i="2"/>
  <c r="AE56" i="2"/>
  <c r="AC98" i="2"/>
  <c r="AJ75" i="2"/>
  <c r="AG65" i="2"/>
  <c r="W150" i="2"/>
  <c r="U230" i="2"/>
  <c r="AH53" i="2"/>
  <c r="C31" i="1"/>
  <c r="W337" i="2"/>
  <c r="AV70" i="2"/>
  <c r="I654" i="2"/>
  <c r="D759" i="2"/>
  <c r="I639" i="2"/>
  <c r="AJ199" i="2"/>
  <c r="AE120" i="2"/>
  <c r="I633" i="2"/>
  <c r="I629" i="2"/>
  <c r="F296" i="2"/>
  <c r="I661" i="2"/>
  <c r="I631" i="2"/>
  <c r="AC195" i="2"/>
  <c r="O446" i="2"/>
  <c r="I632" i="2"/>
  <c r="I638" i="2"/>
  <c r="AJ34" i="2"/>
  <c r="AS43" i="2"/>
  <c r="AN115" i="2"/>
  <c r="I634" i="2"/>
  <c r="AF181" i="2"/>
  <c r="AA98" i="2"/>
  <c r="BK5" i="2"/>
  <c r="P434" i="2"/>
  <c r="I630" i="2"/>
  <c r="AK170" i="2"/>
  <c r="H30" i="1"/>
  <c r="AB195" i="2"/>
  <c r="H629" i="2"/>
  <c r="H654" i="2"/>
  <c r="E296" i="2"/>
  <c r="N446" i="2"/>
  <c r="H633" i="2"/>
  <c r="H639" i="2"/>
  <c r="E763" i="2"/>
  <c r="H632" i="2"/>
  <c r="H638" i="2"/>
  <c r="H631" i="2"/>
  <c r="S422" i="2"/>
  <c r="AD120" i="2"/>
  <c r="K593" i="2"/>
  <c r="H661" i="2"/>
  <c r="E762" i="2"/>
  <c r="J611" i="2"/>
  <c r="AM115" i="2"/>
  <c r="V337" i="2"/>
  <c r="H630" i="2"/>
  <c r="AR43" i="2"/>
  <c r="H634" i="2"/>
  <c r="AJ170" i="2"/>
  <c r="O434" i="2"/>
  <c r="BJ5" i="2"/>
  <c r="T309" i="2"/>
  <c r="AX30" i="2"/>
  <c r="G30" i="1"/>
  <c r="AL115" i="2"/>
  <c r="BI5" i="2"/>
  <c r="G639" i="2"/>
  <c r="D763" i="2"/>
  <c r="G654" i="2"/>
  <c r="D296" i="2"/>
  <c r="G638" i="2"/>
  <c r="G633" i="2"/>
  <c r="R422" i="2"/>
  <c r="G629" i="2"/>
  <c r="AA195" i="2"/>
  <c r="G661" i="2"/>
  <c r="N434" i="2"/>
  <c r="AI170" i="2"/>
  <c r="G632" i="2"/>
  <c r="M446" i="2"/>
  <c r="G631" i="2"/>
  <c r="J593" i="2"/>
  <c r="I611" i="2"/>
  <c r="U337" i="2"/>
  <c r="G634" i="2"/>
  <c r="AC120" i="2"/>
  <c r="AE181" i="2"/>
  <c r="D762" i="2"/>
  <c r="AQ43" i="2"/>
  <c r="G630" i="2"/>
  <c r="S309" i="2"/>
  <c r="AW30" i="2"/>
  <c r="F30" i="1"/>
  <c r="F629" i="2"/>
  <c r="F633" i="2"/>
  <c r="F654" i="2"/>
  <c r="L446" i="2"/>
  <c r="F639" i="2"/>
  <c r="U362" i="2"/>
  <c r="F632" i="2"/>
  <c r="I593" i="2"/>
  <c r="F634" i="2"/>
  <c r="AI34" i="2"/>
  <c r="F661" i="2"/>
  <c r="BH5" i="2"/>
  <c r="F638" i="2"/>
  <c r="AD181" i="2"/>
  <c r="F631" i="2"/>
  <c r="Z195" i="2"/>
  <c r="T337" i="2"/>
  <c r="H611" i="2"/>
  <c r="AP43" i="2"/>
  <c r="R309" i="2"/>
  <c r="AH170" i="2"/>
  <c r="AK115" i="2"/>
  <c r="F630" i="2"/>
  <c r="E30" i="1"/>
  <c r="T362" i="2"/>
  <c r="E654" i="2"/>
  <c r="E639" i="2"/>
  <c r="E638" i="2"/>
  <c r="E633" i="2"/>
  <c r="AC181" i="2"/>
  <c r="H593" i="2"/>
  <c r="G611" i="2"/>
  <c r="E629" i="2"/>
  <c r="Y195" i="2"/>
  <c r="E661" i="2"/>
  <c r="K446" i="2"/>
  <c r="S337" i="2"/>
  <c r="E632" i="2"/>
  <c r="AG170" i="2"/>
  <c r="E631" i="2"/>
  <c r="M434" i="2"/>
  <c r="Q309" i="2"/>
  <c r="AJ115" i="2"/>
  <c r="E630" i="2"/>
  <c r="E634" i="2"/>
  <c r="AO43" i="2"/>
  <c r="BG5" i="2"/>
  <c r="AH34" i="2"/>
  <c r="D30" i="1"/>
  <c r="D654" i="2"/>
  <c r="D633" i="2"/>
  <c r="D639" i="2"/>
  <c r="S362" i="2"/>
  <c r="D629" i="2"/>
  <c r="D631" i="2"/>
  <c r="X195" i="2"/>
  <c r="D638" i="2"/>
  <c r="G593" i="2"/>
  <c r="F611" i="2"/>
  <c r="J446" i="2"/>
  <c r="L434" i="2"/>
  <c r="D632" i="2"/>
  <c r="D661" i="2"/>
  <c r="AG34" i="2"/>
  <c r="BF5" i="2"/>
  <c r="D630" i="2"/>
  <c r="AN43" i="2"/>
  <c r="P309" i="2"/>
  <c r="D634" i="2"/>
  <c r="AF170" i="2"/>
  <c r="AI115" i="2"/>
  <c r="C30" i="1"/>
  <c r="B30" i="1" s="1"/>
  <c r="AI105" i="2"/>
  <c r="AG108" i="2"/>
  <c r="AG80" i="2"/>
  <c r="O79" i="2"/>
  <c r="Y120" i="2"/>
  <c r="AA148" i="2"/>
  <c r="O381" i="2"/>
  <c r="I140" i="2"/>
  <c r="AL66" i="2"/>
  <c r="O101" i="2"/>
  <c r="O76" i="2"/>
  <c r="W45" i="2"/>
  <c r="O93" i="2"/>
  <c r="AH60" i="2"/>
  <c r="AM42" i="2"/>
  <c r="AP3" i="2"/>
  <c r="N29" i="1"/>
  <c r="X120" i="2"/>
  <c r="AH105" i="2"/>
  <c r="Z148" i="2"/>
  <c r="N79" i="2"/>
  <c r="H140" i="2"/>
  <c r="N381" i="2"/>
  <c r="AL42" i="2"/>
  <c r="V45" i="2"/>
  <c r="AG60" i="2"/>
  <c r="AO3" i="2"/>
  <c r="N76" i="2"/>
  <c r="AF80" i="2"/>
  <c r="N93" i="2"/>
  <c r="AK66" i="2"/>
  <c r="N101" i="2"/>
  <c r="M29" i="1"/>
  <c r="AK42" i="2"/>
  <c r="AF108" i="2"/>
  <c r="AG105" i="2"/>
  <c r="Y148" i="2"/>
  <c r="AF114" i="2"/>
  <c r="W120" i="2"/>
  <c r="M79" i="2"/>
  <c r="M381" i="2"/>
  <c r="G140" i="2"/>
  <c r="AE80" i="2"/>
  <c r="M101" i="2"/>
  <c r="M76" i="2"/>
  <c r="AJ66" i="2"/>
  <c r="M93" i="2"/>
  <c r="U45" i="2"/>
  <c r="AN3" i="2"/>
  <c r="AF60" i="2"/>
  <c r="L29" i="1"/>
  <c r="AE108" i="2"/>
  <c r="AF105" i="2"/>
  <c r="L381" i="2"/>
  <c r="V120" i="2"/>
  <c r="L79" i="2"/>
  <c r="AE114" i="2"/>
  <c r="X148" i="2"/>
  <c r="AJ42" i="2"/>
  <c r="L76" i="2"/>
  <c r="AI66" i="2"/>
  <c r="F140" i="2"/>
  <c r="AD80" i="2"/>
  <c r="AE60" i="2"/>
  <c r="L101" i="2"/>
  <c r="L93" i="2"/>
  <c r="T45" i="2"/>
  <c r="AM3" i="2"/>
  <c r="K29" i="1"/>
  <c r="K101" i="2"/>
  <c r="K381" i="2"/>
  <c r="AI42" i="2"/>
  <c r="AL3" i="2"/>
  <c r="AD60" i="2"/>
  <c r="AE105" i="2"/>
  <c r="AD108" i="2"/>
  <c r="U120" i="2"/>
  <c r="AD114" i="2"/>
  <c r="W148" i="2"/>
  <c r="K93" i="2"/>
  <c r="E140" i="2"/>
  <c r="K79" i="2"/>
  <c r="AC80" i="2"/>
  <c r="K76" i="2"/>
  <c r="AH66" i="2"/>
  <c r="J29" i="1"/>
  <c r="AD105" i="2"/>
  <c r="AC108" i="2"/>
  <c r="AC114" i="2"/>
  <c r="AB80" i="2"/>
  <c r="V148" i="2"/>
  <c r="AC60" i="2"/>
  <c r="AH42" i="2"/>
  <c r="T120" i="2"/>
  <c r="J79" i="2"/>
  <c r="AG66" i="2"/>
  <c r="J381" i="2"/>
  <c r="J101" i="2"/>
  <c r="J76" i="2"/>
  <c r="D140" i="2"/>
  <c r="J93" i="2"/>
  <c r="R45" i="2"/>
  <c r="AK3" i="2"/>
  <c r="I29" i="1"/>
  <c r="AC105" i="2"/>
  <c r="AB108" i="2"/>
  <c r="AB114" i="2"/>
  <c r="I79" i="2"/>
  <c r="S120" i="2"/>
  <c r="I381" i="2"/>
  <c r="AA80" i="2"/>
  <c r="I101" i="2"/>
  <c r="U148" i="2"/>
  <c r="I563" i="2"/>
  <c r="AG42" i="2"/>
  <c r="I93" i="2"/>
  <c r="AB60" i="2"/>
  <c r="Q45" i="2"/>
  <c r="I76" i="2"/>
  <c r="AF66" i="2"/>
  <c r="AJ3" i="2"/>
  <c r="H29" i="1"/>
  <c r="AA108" i="2"/>
  <c r="H381" i="2"/>
  <c r="AB105" i="2"/>
  <c r="H79" i="2"/>
  <c r="Z80" i="2"/>
  <c r="R120" i="2"/>
  <c r="AA60" i="2"/>
  <c r="AA114" i="2"/>
  <c r="AF42" i="2"/>
  <c r="T148" i="2"/>
  <c r="AE66" i="2"/>
  <c r="H76" i="2"/>
  <c r="H563" i="2"/>
  <c r="H93" i="2"/>
  <c r="AI3" i="2"/>
  <c r="P45" i="2"/>
  <c r="H101" i="2"/>
  <c r="G29" i="1"/>
  <c r="G79" i="2"/>
  <c r="Z60" i="2"/>
  <c r="Z108" i="2"/>
  <c r="AA105" i="2"/>
  <c r="Y80" i="2"/>
  <c r="Q120" i="2"/>
  <c r="Z114" i="2"/>
  <c r="G381" i="2"/>
  <c r="AE42" i="2"/>
  <c r="O45" i="2"/>
  <c r="G101" i="2"/>
  <c r="S148" i="2"/>
  <c r="G93" i="2"/>
  <c r="G76" i="2"/>
  <c r="G563" i="2"/>
  <c r="AD66" i="2"/>
  <c r="AH3" i="2"/>
  <c r="F29" i="1"/>
  <c r="Y108" i="2"/>
  <c r="X80" i="2"/>
  <c r="Z105" i="2"/>
  <c r="P120" i="2"/>
  <c r="F79" i="2"/>
  <c r="Y114" i="2"/>
  <c r="F381" i="2"/>
  <c r="R148" i="2"/>
  <c r="F101" i="2"/>
  <c r="F563" i="2"/>
  <c r="AD42" i="2"/>
  <c r="F76" i="2"/>
  <c r="N45" i="2"/>
  <c r="F93" i="2"/>
  <c r="AC66" i="2"/>
  <c r="Y60" i="2"/>
  <c r="AG3" i="2"/>
  <c r="E29" i="1"/>
  <c r="X108" i="2"/>
  <c r="E381" i="2"/>
  <c r="Y105" i="2"/>
  <c r="Q148" i="2"/>
  <c r="X114" i="2"/>
  <c r="E79" i="2"/>
  <c r="AB66" i="2"/>
  <c r="E563" i="2"/>
  <c r="E93" i="2"/>
  <c r="E101" i="2"/>
  <c r="AC42" i="2"/>
  <c r="M45" i="2"/>
  <c r="W80" i="2"/>
  <c r="AF3" i="2"/>
  <c r="E76" i="2"/>
  <c r="X60" i="2"/>
  <c r="D29" i="1"/>
  <c r="W108" i="2"/>
  <c r="X105" i="2"/>
  <c r="P148" i="2"/>
  <c r="W114" i="2"/>
  <c r="O120" i="2"/>
  <c r="D79" i="2"/>
  <c r="D381" i="2"/>
  <c r="D101" i="2"/>
  <c r="D93" i="2"/>
  <c r="D76" i="2"/>
  <c r="V80" i="2"/>
  <c r="AB42" i="2"/>
  <c r="W60" i="2"/>
  <c r="L45" i="2"/>
  <c r="AE3" i="2"/>
  <c r="D563" i="2"/>
  <c r="AA66" i="2"/>
  <c r="C29" i="1"/>
  <c r="AG146" i="2"/>
  <c r="AH86" i="2"/>
  <c r="AE187" i="2"/>
  <c r="Z255" i="2"/>
  <c r="AL81" i="2"/>
  <c r="AC117" i="2"/>
  <c r="F710" i="2"/>
  <c r="AL62" i="2"/>
  <c r="AL48" i="2"/>
  <c r="L113" i="2"/>
  <c r="AP41" i="2"/>
  <c r="AL44" i="2"/>
  <c r="AG7" i="2"/>
  <c r="AI64" i="2"/>
  <c r="AK61" i="2"/>
  <c r="AF39" i="2"/>
  <c r="AK54" i="2"/>
  <c r="AL69" i="2"/>
  <c r="AK49" i="2"/>
  <c r="AK15" i="2"/>
  <c r="AM12" i="2"/>
  <c r="AC128" i="2"/>
  <c r="AL57" i="2"/>
  <c r="AJ94" i="2"/>
  <c r="AK81" i="2"/>
  <c r="AI94" i="2"/>
  <c r="AE39" i="2"/>
  <c r="AJ61" i="2"/>
  <c r="AF146" i="2"/>
  <c r="AD187" i="2"/>
  <c r="E710" i="2"/>
  <c r="AG86" i="2"/>
  <c r="AO41" i="2"/>
  <c r="AF7" i="2"/>
  <c r="AK62" i="2"/>
  <c r="AH64" i="2"/>
  <c r="Y255" i="2"/>
  <c r="AL12" i="2"/>
  <c r="K113" i="2"/>
  <c r="AB117" i="2"/>
  <c r="AJ15" i="2"/>
  <c r="AK57" i="2"/>
  <c r="AK44" i="2"/>
  <c r="AJ54" i="2"/>
  <c r="AJ49" i="2"/>
  <c r="AB128" i="2"/>
  <c r="AK69" i="2"/>
  <c r="AK48" i="2"/>
  <c r="P28" i="1"/>
  <c r="AJ81" i="2"/>
  <c r="AA117" i="2"/>
  <c r="AC187" i="2"/>
  <c r="AN41" i="2"/>
  <c r="AE146" i="2"/>
  <c r="AF86" i="2"/>
  <c r="X255" i="2"/>
  <c r="D710" i="2"/>
  <c r="AE7" i="2"/>
  <c r="J113" i="2"/>
  <c r="AG64" i="2"/>
  <c r="AJ62" i="2"/>
  <c r="AK12" i="2"/>
  <c r="AH94" i="2"/>
  <c r="AD39" i="2"/>
  <c r="AJ69" i="2"/>
  <c r="AI54" i="2"/>
  <c r="AJ44" i="2"/>
  <c r="AI49" i="2"/>
  <c r="AI15" i="2"/>
  <c r="AJ48" i="2"/>
  <c r="AI61" i="2"/>
  <c r="AJ57" i="2"/>
  <c r="AA128" i="2"/>
  <c r="O28" i="1"/>
  <c r="W255" i="2"/>
  <c r="Z128" i="2"/>
  <c r="AI81" i="2"/>
  <c r="Z117" i="2"/>
  <c r="AH54" i="2"/>
  <c r="AI62" i="2"/>
  <c r="M208" i="2"/>
  <c r="AH84" i="2"/>
  <c r="AD146" i="2"/>
  <c r="AB187" i="2"/>
  <c r="AE86" i="2"/>
  <c r="AD153" i="2"/>
  <c r="AH15" i="2"/>
  <c r="AF64" i="2"/>
  <c r="S269" i="2"/>
  <c r="AD7" i="2"/>
  <c r="V254" i="2"/>
  <c r="AH61" i="2"/>
  <c r="N525" i="2"/>
  <c r="AG94" i="2"/>
  <c r="AI69" i="2"/>
  <c r="AI44" i="2"/>
  <c r="AC39" i="2"/>
  <c r="AI48" i="2"/>
  <c r="AI57" i="2"/>
  <c r="AH49" i="2"/>
  <c r="AJ12" i="2"/>
  <c r="N28" i="1"/>
  <c r="AF94" i="2"/>
  <c r="AA187" i="2"/>
  <c r="AC146" i="2"/>
  <c r="L208" i="2"/>
  <c r="AD86" i="2"/>
  <c r="AC153" i="2"/>
  <c r="M525" i="2"/>
  <c r="V255" i="2"/>
  <c r="AC7" i="2"/>
  <c r="Y117" i="2"/>
  <c r="AH81" i="2"/>
  <c r="AG54" i="2"/>
  <c r="AG84" i="2"/>
  <c r="AH44" i="2"/>
  <c r="AH48" i="2"/>
  <c r="AG61" i="2"/>
  <c r="AB39" i="2"/>
  <c r="AH57" i="2"/>
  <c r="AG49" i="2"/>
  <c r="AI12" i="2"/>
  <c r="AH69" i="2"/>
  <c r="AG15" i="2"/>
  <c r="AE64" i="2"/>
  <c r="Y128" i="2"/>
  <c r="AH62" i="2"/>
  <c r="M28" i="1"/>
  <c r="X117" i="2"/>
  <c r="AB146" i="2"/>
  <c r="AB7" i="2"/>
  <c r="K208" i="2"/>
  <c r="AB153" i="2"/>
  <c r="Z187" i="2"/>
  <c r="U255" i="2"/>
  <c r="AC86" i="2"/>
  <c r="AF84" i="2"/>
  <c r="U254" i="2"/>
  <c r="AA39" i="2"/>
  <c r="AG81" i="2"/>
  <c r="R269" i="2"/>
  <c r="AF61" i="2"/>
  <c r="AE94" i="2"/>
  <c r="L525" i="2"/>
  <c r="AG44" i="2"/>
  <c r="AG62" i="2"/>
  <c r="X128" i="2"/>
  <c r="AG69" i="2"/>
  <c r="AG48" i="2"/>
  <c r="AD64" i="2"/>
  <c r="AF54" i="2"/>
  <c r="AF15" i="2"/>
  <c r="AF49" i="2"/>
  <c r="AG57" i="2"/>
  <c r="AH12" i="2"/>
  <c r="L28" i="1"/>
  <c r="K525" i="2"/>
  <c r="F742" i="2"/>
  <c r="AA153" i="2"/>
  <c r="AA146" i="2"/>
  <c r="AD94" i="2"/>
  <c r="Y187" i="2"/>
  <c r="T255" i="2"/>
  <c r="AF81" i="2"/>
  <c r="AF62" i="2"/>
  <c r="J208" i="2"/>
  <c r="AB86" i="2"/>
  <c r="T254" i="2"/>
  <c r="AA7" i="2"/>
  <c r="Q269" i="2"/>
  <c r="AE61" i="2"/>
  <c r="AE84" i="2"/>
  <c r="AF44" i="2"/>
  <c r="AF69" i="2"/>
  <c r="Z39" i="2"/>
  <c r="AC64" i="2"/>
  <c r="AG12" i="2"/>
  <c r="AE54" i="2"/>
  <c r="AF48" i="2"/>
  <c r="AD77" i="2"/>
  <c r="AF57" i="2"/>
  <c r="AE49" i="2"/>
  <c r="K28" i="1"/>
  <c r="X187" i="2"/>
  <c r="S255" i="2"/>
  <c r="AE57" i="2"/>
  <c r="Z146" i="2"/>
  <c r="E742" i="2"/>
  <c r="AE69" i="2"/>
  <c r="I208" i="2"/>
  <c r="J525" i="2"/>
  <c r="Y39" i="2"/>
  <c r="Z153" i="2"/>
  <c r="AA86" i="2"/>
  <c r="P269" i="2"/>
  <c r="S254" i="2"/>
  <c r="Z7" i="2"/>
  <c r="AD84" i="2"/>
  <c r="AE44" i="2"/>
  <c r="AC94" i="2"/>
  <c r="AE15" i="2"/>
  <c r="AB64" i="2"/>
  <c r="AE48" i="2"/>
  <c r="AC77" i="2"/>
  <c r="AE62" i="2"/>
  <c r="AD57" i="2"/>
  <c r="AD49" i="2"/>
  <c r="AD54" i="2"/>
  <c r="AF12" i="2"/>
  <c r="AD61" i="2"/>
  <c r="J28" i="1"/>
  <c r="AE81" i="2"/>
  <c r="X39" i="2"/>
  <c r="AD69" i="2"/>
  <c r="I525" i="2"/>
  <c r="D742" i="2"/>
  <c r="W187" i="2"/>
  <c r="Y7" i="2"/>
  <c r="R255" i="2"/>
  <c r="Y146" i="2"/>
  <c r="O269" i="2"/>
  <c r="R254" i="2"/>
  <c r="Y153" i="2"/>
  <c r="H208" i="2"/>
  <c r="Z86" i="2"/>
  <c r="AC84" i="2"/>
  <c r="AB94" i="2"/>
  <c r="AD62" i="2"/>
  <c r="AC61" i="2"/>
  <c r="AD44" i="2"/>
  <c r="AD48" i="2"/>
  <c r="AE12" i="2"/>
  <c r="AD15" i="2"/>
  <c r="AC54" i="2"/>
  <c r="AB77" i="2"/>
  <c r="AC49" i="2"/>
  <c r="AA64" i="2"/>
  <c r="AC57" i="2"/>
  <c r="I28" i="1"/>
  <c r="I666" i="2"/>
  <c r="X146" i="2"/>
  <c r="AD12" i="2"/>
  <c r="H525" i="2"/>
  <c r="AF124" i="2"/>
  <c r="V187" i="2"/>
  <c r="AB57" i="2"/>
  <c r="AC44" i="2"/>
  <c r="AM41" i="2"/>
  <c r="AD81" i="2"/>
  <c r="Q254" i="2"/>
  <c r="AA94" i="2"/>
  <c r="X7" i="2"/>
  <c r="AB173" i="2"/>
  <c r="AB84" i="2"/>
  <c r="AC62" i="2"/>
  <c r="AB54" i="2"/>
  <c r="AB61" i="2"/>
  <c r="AC15" i="2"/>
  <c r="I113" i="2"/>
  <c r="AC69" i="2"/>
  <c r="AA77" i="2"/>
  <c r="AC48" i="2"/>
  <c r="Z64" i="2"/>
  <c r="AB49" i="2"/>
  <c r="H28" i="1"/>
  <c r="AE124" i="2"/>
  <c r="P254" i="2"/>
  <c r="AB44" i="2"/>
  <c r="U187" i="2"/>
  <c r="H666" i="2"/>
  <c r="AC81" i="2"/>
  <c r="W146" i="2"/>
  <c r="AA84" i="2"/>
  <c r="Y86" i="2"/>
  <c r="AA173" i="2"/>
  <c r="AB62" i="2"/>
  <c r="W7" i="2"/>
  <c r="AB69" i="2"/>
  <c r="AB48" i="2"/>
  <c r="AL41" i="2"/>
  <c r="AB15" i="2"/>
  <c r="AA61" i="2"/>
  <c r="H113" i="2"/>
  <c r="AC12" i="2"/>
  <c r="AA54" i="2"/>
  <c r="AA57" i="2"/>
  <c r="Z94" i="2"/>
  <c r="Z77" i="2"/>
  <c r="Y64" i="2"/>
  <c r="G28" i="1"/>
  <c r="T187" i="2"/>
  <c r="O254" i="2"/>
  <c r="X86" i="2"/>
  <c r="V146" i="2"/>
  <c r="Z173" i="2"/>
  <c r="AD124" i="2"/>
  <c r="G666" i="2"/>
  <c r="G525" i="2"/>
  <c r="AA69" i="2"/>
  <c r="AA62" i="2"/>
  <c r="V7" i="2"/>
  <c r="AA15" i="2"/>
  <c r="Z84" i="2"/>
  <c r="AA48" i="2"/>
  <c r="G113" i="2"/>
  <c r="Y94" i="2"/>
  <c r="Z57" i="2"/>
  <c r="Z61" i="2"/>
  <c r="AB12" i="2"/>
  <c r="AK41" i="2"/>
  <c r="AA44" i="2"/>
  <c r="Z54" i="2"/>
  <c r="AA49" i="2"/>
  <c r="F28" i="1"/>
  <c r="Z62" i="2"/>
  <c r="Y57" i="2"/>
  <c r="S187" i="2"/>
  <c r="F666" i="2"/>
  <c r="AC124" i="2"/>
  <c r="U146" i="2"/>
  <c r="Y84" i="2"/>
  <c r="U7" i="2"/>
  <c r="W86" i="2"/>
  <c r="Y54" i="2"/>
  <c r="Y173" i="2"/>
  <c r="X94" i="2"/>
  <c r="Z15" i="2"/>
  <c r="F525" i="2"/>
  <c r="N254" i="2"/>
  <c r="Z48" i="2"/>
  <c r="F113" i="2"/>
  <c r="Y61" i="2"/>
  <c r="Z44" i="2"/>
  <c r="X64" i="2"/>
  <c r="Z69" i="2"/>
  <c r="Y77" i="2"/>
  <c r="AJ41" i="2"/>
  <c r="Z49" i="2"/>
  <c r="AA12" i="2"/>
  <c r="E28" i="1"/>
  <c r="W94" i="2"/>
  <c r="T146" i="2"/>
  <c r="X173" i="2"/>
  <c r="X84" i="2"/>
  <c r="R187" i="2"/>
  <c r="AB124" i="2"/>
  <c r="V86" i="2"/>
  <c r="T7" i="2"/>
  <c r="M254" i="2"/>
  <c r="E666" i="2"/>
  <c r="AB81" i="2"/>
  <c r="Y44" i="2"/>
  <c r="Y69" i="2"/>
  <c r="E113" i="2"/>
  <c r="E525" i="2"/>
  <c r="AI41" i="2"/>
  <c r="X61" i="2"/>
  <c r="X54" i="2"/>
  <c r="Y49" i="2"/>
  <c r="Z12" i="2"/>
  <c r="W64" i="2"/>
  <c r="X57" i="2"/>
  <c r="Y48" i="2"/>
  <c r="X77" i="2"/>
  <c r="Y15" i="2"/>
  <c r="D28" i="1"/>
  <c r="D113" i="2"/>
  <c r="S7" i="2"/>
  <c r="S146" i="2"/>
  <c r="D666" i="2"/>
  <c r="Q187" i="2"/>
  <c r="L254" i="2"/>
  <c r="U86" i="2"/>
  <c r="W173" i="2"/>
  <c r="AA81" i="2"/>
  <c r="V94" i="2"/>
  <c r="AA124" i="2"/>
  <c r="Y62" i="2"/>
  <c r="W84" i="2"/>
  <c r="D525" i="2"/>
  <c r="W61" i="2"/>
  <c r="AH41" i="2"/>
  <c r="W57" i="2"/>
  <c r="X15" i="2"/>
  <c r="W77" i="2"/>
  <c r="X48" i="2"/>
  <c r="X44" i="2"/>
  <c r="X69" i="2"/>
  <c r="V64" i="2"/>
  <c r="X49" i="2"/>
  <c r="W54" i="2"/>
  <c r="Y12" i="2"/>
  <c r="C28" i="1"/>
  <c r="Q28" i="1"/>
  <c r="R445" i="2"/>
  <c r="K595" i="2"/>
  <c r="S389" i="2"/>
  <c r="X314" i="2"/>
  <c r="R420" i="2"/>
  <c r="L617" i="2"/>
  <c r="R362" i="2"/>
  <c r="R428" i="2"/>
  <c r="O487" i="2"/>
  <c r="M575" i="2"/>
  <c r="R470" i="2"/>
  <c r="AF160" i="2"/>
  <c r="AF158" i="2"/>
  <c r="F728" i="2"/>
  <c r="O126" i="2"/>
  <c r="Q27" i="1"/>
  <c r="AE158" i="2"/>
  <c r="K617" i="2"/>
  <c r="W314" i="2"/>
  <c r="R389" i="2"/>
  <c r="Q420" i="2"/>
  <c r="N487" i="2"/>
  <c r="Q362" i="2"/>
  <c r="Q428" i="2"/>
  <c r="Q470" i="2"/>
  <c r="E728" i="2"/>
  <c r="Q445" i="2"/>
  <c r="AE160" i="2"/>
  <c r="N126" i="2"/>
  <c r="P27" i="1"/>
  <c r="L575" i="2"/>
  <c r="Q389" i="2"/>
  <c r="J595" i="2"/>
  <c r="M487" i="2"/>
  <c r="P362" i="2"/>
  <c r="V314" i="2"/>
  <c r="P420" i="2"/>
  <c r="J617" i="2"/>
  <c r="P428" i="2"/>
  <c r="P470" i="2"/>
  <c r="D728" i="2"/>
  <c r="P445" i="2"/>
  <c r="AD160" i="2"/>
  <c r="M126" i="2"/>
  <c r="AD158" i="2"/>
  <c r="O27" i="1"/>
  <c r="O445" i="2"/>
  <c r="I595" i="2"/>
  <c r="U314" i="2"/>
  <c r="O420" i="2"/>
  <c r="O362" i="2"/>
  <c r="O428" i="2"/>
  <c r="I617" i="2"/>
  <c r="O470" i="2"/>
  <c r="K575" i="2"/>
  <c r="S432" i="2"/>
  <c r="AC158" i="2"/>
  <c r="L126" i="2"/>
  <c r="AC160" i="2"/>
  <c r="N27" i="1"/>
  <c r="H617" i="2"/>
  <c r="P389" i="2"/>
  <c r="H595" i="2"/>
  <c r="N362" i="2"/>
  <c r="N420" i="2"/>
  <c r="N428" i="2"/>
  <c r="T314" i="2"/>
  <c r="N470" i="2"/>
  <c r="J575" i="2"/>
  <c r="R432" i="2"/>
  <c r="N445" i="2"/>
  <c r="K126" i="2"/>
  <c r="AB158" i="2"/>
  <c r="AB160" i="2"/>
  <c r="M27" i="1"/>
  <c r="O389" i="2"/>
  <c r="L487" i="2"/>
  <c r="M428" i="2"/>
  <c r="M420" i="2"/>
  <c r="M362" i="2"/>
  <c r="M470" i="2"/>
  <c r="AA158" i="2"/>
  <c r="M445" i="2"/>
  <c r="AA160" i="2"/>
  <c r="L27" i="1"/>
  <c r="N389" i="2"/>
  <c r="L428" i="2"/>
  <c r="L420" i="2"/>
  <c r="L470" i="2"/>
  <c r="K487" i="2"/>
  <c r="L362" i="2"/>
  <c r="L445" i="2"/>
  <c r="Z158" i="2"/>
  <c r="Z160" i="2"/>
  <c r="K27" i="1"/>
  <c r="K470" i="2"/>
  <c r="M389" i="2"/>
  <c r="J487" i="2"/>
  <c r="K420" i="2"/>
  <c r="K428" i="2"/>
  <c r="K362" i="2"/>
  <c r="Y160" i="2"/>
  <c r="K445" i="2"/>
  <c r="Y158" i="2"/>
  <c r="J27" i="1"/>
  <c r="G595" i="2"/>
  <c r="J428" i="2"/>
  <c r="J362" i="2"/>
  <c r="J420" i="2"/>
  <c r="I487" i="2"/>
  <c r="J470" i="2"/>
  <c r="I575" i="2"/>
  <c r="J445" i="2"/>
  <c r="J126" i="2"/>
  <c r="X158" i="2"/>
  <c r="X160" i="2"/>
  <c r="I27" i="1"/>
  <c r="I420" i="2"/>
  <c r="I362" i="2"/>
  <c r="H487" i="2"/>
  <c r="W158" i="2"/>
  <c r="W160" i="2"/>
  <c r="I428" i="2"/>
  <c r="F595" i="2"/>
  <c r="H575" i="2"/>
  <c r="I470" i="2"/>
  <c r="I445" i="2"/>
  <c r="I126" i="2"/>
  <c r="H27" i="1"/>
  <c r="H470" i="2"/>
  <c r="P187" i="2"/>
  <c r="H126" i="2"/>
  <c r="L389" i="2"/>
  <c r="E595" i="2"/>
  <c r="H428" i="2"/>
  <c r="H420" i="2"/>
  <c r="S314" i="2"/>
  <c r="H362" i="2"/>
  <c r="G617" i="2"/>
  <c r="G487" i="2"/>
  <c r="G575" i="2"/>
  <c r="H445" i="2"/>
  <c r="V158" i="2"/>
  <c r="V160" i="2"/>
  <c r="G27" i="1"/>
  <c r="G428" i="2"/>
  <c r="O187" i="2"/>
  <c r="G470" i="2"/>
  <c r="K389" i="2"/>
  <c r="D595" i="2"/>
  <c r="R314" i="2"/>
  <c r="F617" i="2"/>
  <c r="G420" i="2"/>
  <c r="G362" i="2"/>
  <c r="F487" i="2"/>
  <c r="F575" i="2"/>
  <c r="G445" i="2"/>
  <c r="G126" i="2"/>
  <c r="U160" i="2"/>
  <c r="U158" i="2"/>
  <c r="F27" i="1"/>
  <c r="F362" i="2"/>
  <c r="F470" i="2"/>
  <c r="D788" i="2"/>
  <c r="F420" i="2"/>
  <c r="E617" i="2"/>
  <c r="F428" i="2"/>
  <c r="E487" i="2"/>
  <c r="F126" i="2"/>
  <c r="T160" i="2"/>
  <c r="F445" i="2"/>
  <c r="T158" i="2"/>
  <c r="E27" i="1"/>
  <c r="E420" i="2"/>
  <c r="E362" i="2"/>
  <c r="E428" i="2"/>
  <c r="E126" i="2"/>
  <c r="E445" i="2"/>
  <c r="E470" i="2"/>
  <c r="S158" i="2"/>
  <c r="S160" i="2"/>
  <c r="D27" i="1"/>
  <c r="D470" i="2"/>
  <c r="D362" i="2"/>
  <c r="D617" i="2"/>
  <c r="D420" i="2"/>
  <c r="D487" i="2"/>
  <c r="D428" i="2"/>
  <c r="R160" i="2"/>
  <c r="D445" i="2"/>
  <c r="D126" i="2"/>
  <c r="R158" i="2"/>
  <c r="C27" i="1"/>
  <c r="W128" i="2"/>
  <c r="Y95" i="2"/>
  <c r="W152" i="2"/>
  <c r="W39" i="2"/>
  <c r="W48" i="2"/>
  <c r="W15" i="2"/>
  <c r="U263" i="2"/>
  <c r="T86" i="2"/>
  <c r="V54" i="2"/>
  <c r="W211" i="2"/>
  <c r="T292" i="2"/>
  <c r="V150" i="2"/>
  <c r="V173" i="2"/>
  <c r="V84" i="2"/>
  <c r="AE99" i="2"/>
  <c r="X62" i="2"/>
  <c r="AB185" i="2"/>
  <c r="X229" i="2"/>
  <c r="W212" i="2"/>
  <c r="V61" i="2"/>
  <c r="AG143" i="2"/>
  <c r="W44" i="2"/>
  <c r="W49" i="2"/>
  <c r="W117" i="2"/>
  <c r="X12" i="2"/>
  <c r="V26" i="1"/>
  <c r="U61" i="2"/>
  <c r="AA185" i="2"/>
  <c r="V39" i="2"/>
  <c r="W229" i="2"/>
  <c r="AD99" i="2"/>
  <c r="W62" i="2"/>
  <c r="S292" i="2"/>
  <c r="S86" i="2"/>
  <c r="T263" i="2"/>
  <c r="U150" i="2"/>
  <c r="U173" i="2"/>
  <c r="V15" i="2"/>
  <c r="X95" i="2"/>
  <c r="AF143" i="2"/>
  <c r="V117" i="2"/>
  <c r="U84" i="2"/>
  <c r="V48" i="2"/>
  <c r="V211" i="2"/>
  <c r="V152" i="2"/>
  <c r="V128" i="2"/>
  <c r="U54" i="2"/>
  <c r="V44" i="2"/>
  <c r="V212" i="2"/>
  <c r="V49" i="2"/>
  <c r="W12" i="2"/>
  <c r="U26" i="1"/>
  <c r="R292" i="2"/>
  <c r="T173" i="2"/>
  <c r="U39" i="2"/>
  <c r="U211" i="2"/>
  <c r="R86" i="2"/>
  <c r="S263" i="2"/>
  <c r="G208" i="2"/>
  <c r="W95" i="2"/>
  <c r="S352" i="2"/>
  <c r="AY6" i="2"/>
  <c r="AW6" i="2"/>
  <c r="AG106" i="2"/>
  <c r="T150" i="2"/>
  <c r="U94" i="2"/>
  <c r="V229" i="2"/>
  <c r="T54" i="2"/>
  <c r="AC99" i="2"/>
  <c r="T61" i="2"/>
  <c r="U15" i="2"/>
  <c r="V62" i="2"/>
  <c r="U212" i="2"/>
  <c r="U44" i="2"/>
  <c r="U152" i="2"/>
  <c r="V12" i="2"/>
  <c r="U49" i="2"/>
  <c r="U117" i="2"/>
  <c r="U48" i="2"/>
  <c r="T26" i="1"/>
  <c r="Q292" i="2"/>
  <c r="U128" i="2"/>
  <c r="Q86" i="2"/>
  <c r="R263" i="2"/>
  <c r="AX6" i="2"/>
  <c r="R352" i="2"/>
  <c r="V95" i="2"/>
  <c r="AF106" i="2"/>
  <c r="U229" i="2"/>
  <c r="S150" i="2"/>
  <c r="T94" i="2"/>
  <c r="T152" i="2"/>
  <c r="T211" i="2"/>
  <c r="S173" i="2"/>
  <c r="T39" i="2"/>
  <c r="F208" i="2"/>
  <c r="S54" i="2"/>
  <c r="T84" i="2"/>
  <c r="T15" i="2"/>
  <c r="T44" i="2"/>
  <c r="AB99" i="2"/>
  <c r="S61" i="2"/>
  <c r="T212" i="2"/>
  <c r="T48" i="2"/>
  <c r="T49" i="2"/>
  <c r="T117" i="2"/>
  <c r="U62" i="2"/>
  <c r="U12" i="2"/>
  <c r="S26" i="1"/>
  <c r="R173" i="2"/>
  <c r="P86" i="2"/>
  <c r="Q263" i="2"/>
  <c r="S211" i="2"/>
  <c r="P292" i="2"/>
  <c r="Q352" i="2"/>
  <c r="E208" i="2"/>
  <c r="F701" i="2"/>
  <c r="R150" i="2"/>
  <c r="T128" i="2"/>
  <c r="S152" i="2"/>
  <c r="S84" i="2"/>
  <c r="U235" i="2"/>
  <c r="S94" i="2"/>
  <c r="S15" i="2"/>
  <c r="R54" i="2"/>
  <c r="R61" i="2"/>
  <c r="S39" i="2"/>
  <c r="S44" i="2"/>
  <c r="S117" i="2"/>
  <c r="T229" i="2"/>
  <c r="T12" i="2"/>
  <c r="S49" i="2"/>
  <c r="T62" i="2"/>
  <c r="S212" i="2"/>
  <c r="S48" i="2"/>
  <c r="R26" i="1"/>
  <c r="R48" i="2"/>
  <c r="R39" i="2"/>
  <c r="O292" i="2"/>
  <c r="O86" i="2"/>
  <c r="P263" i="2"/>
  <c r="Q173" i="2"/>
  <c r="P352" i="2"/>
  <c r="E701" i="2"/>
  <c r="D208" i="2"/>
  <c r="Q150" i="2"/>
  <c r="R84" i="2"/>
  <c r="S229" i="2"/>
  <c r="T235" i="2"/>
  <c r="R152" i="2"/>
  <c r="S62" i="2"/>
  <c r="S128" i="2"/>
  <c r="R15" i="2"/>
  <c r="R94" i="2"/>
  <c r="Q54" i="2"/>
  <c r="R49" i="2"/>
  <c r="R44" i="2"/>
  <c r="R211" i="2"/>
  <c r="Q61" i="2"/>
  <c r="R212" i="2"/>
  <c r="S12" i="2"/>
  <c r="R117" i="2"/>
  <c r="Q26" i="1"/>
  <c r="Q117" i="2"/>
  <c r="U95" i="2"/>
  <c r="N292" i="2"/>
  <c r="N86" i="2"/>
  <c r="O263" i="2"/>
  <c r="O352" i="2"/>
  <c r="AY18" i="2"/>
  <c r="P173" i="2"/>
  <c r="Q84" i="2"/>
  <c r="P150" i="2"/>
  <c r="R229" i="2"/>
  <c r="Q15" i="2"/>
  <c r="AO73" i="2"/>
  <c r="Q44" i="2"/>
  <c r="Q152" i="2"/>
  <c r="R62" i="2"/>
  <c r="Q39" i="2"/>
  <c r="BM2" i="2"/>
  <c r="Q211" i="2"/>
  <c r="R128" i="2"/>
  <c r="Q49" i="2"/>
  <c r="Q94" i="2"/>
  <c r="P54" i="2"/>
  <c r="R12" i="2"/>
  <c r="P61" i="2"/>
  <c r="Q48" i="2"/>
  <c r="Q212" i="2"/>
  <c r="P26" i="1"/>
  <c r="N263" i="2"/>
  <c r="M86" i="2"/>
  <c r="M292" i="2"/>
  <c r="P94" i="2"/>
  <c r="AX18" i="2"/>
  <c r="N352" i="2"/>
  <c r="O173" i="2"/>
  <c r="O150" i="2"/>
  <c r="P15" i="2"/>
  <c r="P84" i="2"/>
  <c r="BL2" i="2"/>
  <c r="P211" i="2"/>
  <c r="P44" i="2"/>
  <c r="P152" i="2"/>
  <c r="Q12" i="2"/>
  <c r="Q229" i="2"/>
  <c r="AN73" i="2"/>
  <c r="P49" i="2"/>
  <c r="O61" i="2"/>
  <c r="O54" i="2"/>
  <c r="P39" i="2"/>
  <c r="Q62" i="2"/>
  <c r="P212" i="2"/>
  <c r="P48" i="2"/>
  <c r="Q128" i="2"/>
  <c r="P117" i="2"/>
  <c r="O26" i="1"/>
  <c r="O94" i="2"/>
  <c r="N61" i="2"/>
  <c r="M263" i="2"/>
  <c r="L292" i="2"/>
  <c r="L86" i="2"/>
  <c r="O211" i="2"/>
  <c r="AE106" i="2"/>
  <c r="L502" i="2"/>
  <c r="O15" i="2"/>
  <c r="K254" i="2"/>
  <c r="M352" i="2"/>
  <c r="U80" i="2"/>
  <c r="O152" i="2"/>
  <c r="I236" i="2"/>
  <c r="N150" i="2"/>
  <c r="N54" i="2"/>
  <c r="O39" i="2"/>
  <c r="AM73" i="2"/>
  <c r="O84" i="2"/>
  <c r="O44" i="2"/>
  <c r="P229" i="2"/>
  <c r="O49" i="2"/>
  <c r="O212" i="2"/>
  <c r="O117" i="2"/>
  <c r="P128" i="2"/>
  <c r="O48" i="2"/>
  <c r="P62" i="2"/>
  <c r="P12" i="2"/>
  <c r="N26" i="1"/>
  <c r="H236" i="2"/>
  <c r="N39" i="2"/>
  <c r="M54" i="2"/>
  <c r="K502" i="2"/>
  <c r="M61" i="2"/>
  <c r="K292" i="2"/>
  <c r="K86" i="2"/>
  <c r="L263" i="2"/>
  <c r="N94" i="2"/>
  <c r="L352" i="2"/>
  <c r="J254" i="2"/>
  <c r="N173" i="2"/>
  <c r="AL73" i="2"/>
  <c r="N211" i="2"/>
  <c r="N49" i="2"/>
  <c r="N84" i="2"/>
  <c r="AD106" i="2"/>
  <c r="M150" i="2"/>
  <c r="T80" i="2"/>
  <c r="O229" i="2"/>
  <c r="N15" i="2"/>
  <c r="N152" i="2"/>
  <c r="O128" i="2"/>
  <c r="N44" i="2"/>
  <c r="N117" i="2"/>
  <c r="N212" i="2"/>
  <c r="O62" i="2"/>
  <c r="O12" i="2"/>
  <c r="N48" i="2"/>
  <c r="M26" i="1"/>
  <c r="M173" i="2"/>
  <c r="X153" i="2"/>
  <c r="M94" i="2"/>
  <c r="AK73" i="2"/>
  <c r="J86" i="2"/>
  <c r="N62" i="2"/>
  <c r="K352" i="2"/>
  <c r="M84" i="2"/>
  <c r="L150" i="2"/>
  <c r="N229" i="2"/>
  <c r="M152" i="2"/>
  <c r="G236" i="2"/>
  <c r="S80" i="2"/>
  <c r="M39" i="2"/>
  <c r="M44" i="2"/>
  <c r="M15" i="2"/>
  <c r="M48" i="2"/>
  <c r="M211" i="2"/>
  <c r="N128" i="2"/>
  <c r="L61" i="2"/>
  <c r="M49" i="2"/>
  <c r="M117" i="2"/>
  <c r="M212" i="2"/>
  <c r="M62" i="2"/>
  <c r="L54" i="2"/>
  <c r="N12" i="2"/>
  <c r="L26" i="1"/>
  <c r="H678" i="2"/>
  <c r="L15" i="2"/>
  <c r="R80" i="2"/>
  <c r="AJ73" i="2"/>
  <c r="K150" i="2"/>
  <c r="J352" i="2"/>
  <c r="K263" i="2"/>
  <c r="F236" i="2"/>
  <c r="W153" i="2"/>
  <c r="L152" i="2"/>
  <c r="L211" i="2"/>
  <c r="M128" i="2"/>
  <c r="L84" i="2"/>
  <c r="L173" i="2"/>
  <c r="M229" i="2"/>
  <c r="L94" i="2"/>
  <c r="L49" i="2"/>
  <c r="K61" i="2"/>
  <c r="L48" i="2"/>
  <c r="L39" i="2"/>
  <c r="L212" i="2"/>
  <c r="L62" i="2"/>
  <c r="L44" i="2"/>
  <c r="L117" i="2"/>
  <c r="M12" i="2"/>
  <c r="K26" i="1"/>
  <c r="R413" i="2"/>
  <c r="K94" i="2"/>
  <c r="J502" i="2"/>
  <c r="J61" i="2"/>
  <c r="J150" i="2"/>
  <c r="K173" i="2"/>
  <c r="J263" i="2"/>
  <c r="J292" i="2"/>
  <c r="E749" i="2"/>
  <c r="I86" i="2"/>
  <c r="V153" i="2"/>
  <c r="E236" i="2"/>
  <c r="I254" i="2"/>
  <c r="Q80" i="2"/>
  <c r="K84" i="2"/>
  <c r="AI73" i="2"/>
  <c r="K152" i="2"/>
  <c r="K211" i="2"/>
  <c r="K212" i="2"/>
  <c r="K44" i="2"/>
  <c r="K39" i="2"/>
  <c r="L229" i="2"/>
  <c r="K15" i="2"/>
  <c r="K49" i="2"/>
  <c r="K62" i="2"/>
  <c r="K117" i="2"/>
  <c r="K48" i="2"/>
  <c r="K54" i="2"/>
  <c r="L12" i="2"/>
  <c r="J26" i="1"/>
  <c r="AH73" i="2"/>
  <c r="I292" i="2"/>
  <c r="I150" i="2"/>
  <c r="I263" i="2"/>
  <c r="Q413" i="2"/>
  <c r="D749" i="2"/>
  <c r="H86" i="2"/>
  <c r="I502" i="2"/>
  <c r="J84" i="2"/>
  <c r="H254" i="2"/>
  <c r="U153" i="2"/>
  <c r="P80" i="2"/>
  <c r="D236" i="2"/>
  <c r="J173" i="2"/>
  <c r="K229" i="2"/>
  <c r="J94" i="2"/>
  <c r="I61" i="2"/>
  <c r="J44" i="2"/>
  <c r="J15" i="2"/>
  <c r="J152" i="2"/>
  <c r="L128" i="2"/>
  <c r="J211" i="2"/>
  <c r="J62" i="2"/>
  <c r="J49" i="2"/>
  <c r="J39" i="2"/>
  <c r="K12" i="2"/>
  <c r="J54" i="2"/>
  <c r="J48" i="2"/>
  <c r="J212" i="2"/>
  <c r="J117" i="2"/>
  <c r="I26" i="1"/>
  <c r="I352" i="2"/>
  <c r="I173" i="2"/>
  <c r="T153" i="2"/>
  <c r="G86" i="2"/>
  <c r="H263" i="2"/>
  <c r="G254" i="2"/>
  <c r="J229" i="2"/>
  <c r="H292" i="2"/>
  <c r="O80" i="2"/>
  <c r="I94" i="2"/>
  <c r="I49" i="2"/>
  <c r="I84" i="2"/>
  <c r="I211" i="2"/>
  <c r="I54" i="2"/>
  <c r="I15" i="2"/>
  <c r="I622" i="2"/>
  <c r="K128" i="2"/>
  <c r="I62" i="2"/>
  <c r="I44" i="2"/>
  <c r="I152" i="2"/>
  <c r="I117" i="2"/>
  <c r="H61" i="2"/>
  <c r="I48" i="2"/>
  <c r="J12" i="2"/>
  <c r="I39" i="2"/>
  <c r="I212" i="2"/>
  <c r="H26" i="1"/>
  <c r="J128" i="2"/>
  <c r="H173" i="2"/>
  <c r="F86" i="2"/>
  <c r="G292" i="2"/>
  <c r="S153" i="2"/>
  <c r="H84" i="2"/>
  <c r="N80" i="2"/>
  <c r="H352" i="2"/>
  <c r="H211" i="2"/>
  <c r="H44" i="2"/>
  <c r="H622" i="2"/>
  <c r="G61" i="2"/>
  <c r="H15" i="2"/>
  <c r="I229" i="2"/>
  <c r="H152" i="2"/>
  <c r="H94" i="2"/>
  <c r="H54" i="2"/>
  <c r="H39" i="2"/>
  <c r="H117" i="2"/>
  <c r="H48" i="2"/>
  <c r="H49" i="2"/>
  <c r="H62" i="2"/>
  <c r="H212" i="2"/>
  <c r="I12" i="2"/>
  <c r="G26" i="1"/>
  <c r="G263" i="2"/>
  <c r="G678" i="2"/>
  <c r="E86" i="2"/>
  <c r="G352" i="2"/>
  <c r="F292" i="2"/>
  <c r="F254" i="2"/>
  <c r="D701" i="2"/>
  <c r="M80" i="2"/>
  <c r="G211" i="2"/>
  <c r="G212" i="2"/>
  <c r="G62" i="2"/>
  <c r="G84" i="2"/>
  <c r="G49" i="2"/>
  <c r="G54" i="2"/>
  <c r="G622" i="2"/>
  <c r="G94" i="2"/>
  <c r="I128" i="2"/>
  <c r="G173" i="2"/>
  <c r="G117" i="2"/>
  <c r="G152" i="2"/>
  <c r="G15" i="2"/>
  <c r="F61" i="2"/>
  <c r="G44" i="2"/>
  <c r="G39" i="2"/>
  <c r="G48" i="2"/>
  <c r="F26" i="1"/>
  <c r="F678" i="2"/>
  <c r="F212" i="2"/>
  <c r="D86" i="2"/>
  <c r="L80" i="2"/>
  <c r="F263" i="2"/>
  <c r="E254" i="2"/>
  <c r="F352" i="2"/>
  <c r="R153" i="2"/>
  <c r="F84" i="2"/>
  <c r="F211" i="2"/>
  <c r="E61" i="2"/>
  <c r="H128" i="2"/>
  <c r="F173" i="2"/>
  <c r="F152" i="2"/>
  <c r="H229" i="2"/>
  <c r="F622" i="2"/>
  <c r="F44" i="2"/>
  <c r="F15" i="2"/>
  <c r="F94" i="2"/>
  <c r="F62" i="2"/>
  <c r="F54" i="2"/>
  <c r="F39" i="2"/>
  <c r="F49" i="2"/>
  <c r="F48" i="2"/>
  <c r="F117" i="2"/>
  <c r="H12" i="2"/>
  <c r="E26" i="1"/>
  <c r="E173" i="2"/>
  <c r="E152" i="2"/>
  <c r="E352" i="2"/>
  <c r="AA161" i="2"/>
  <c r="K80" i="2"/>
  <c r="E678" i="2"/>
  <c r="E292" i="2"/>
  <c r="E263" i="2"/>
  <c r="E44" i="2"/>
  <c r="E15" i="2"/>
  <c r="E54" i="2"/>
  <c r="E62" i="2"/>
  <c r="AC106" i="2"/>
  <c r="E84" i="2"/>
  <c r="E622" i="2"/>
  <c r="D61" i="2"/>
  <c r="E39" i="2"/>
  <c r="E211" i="2"/>
  <c r="E94" i="2"/>
  <c r="G128" i="2"/>
  <c r="E212" i="2"/>
  <c r="E48" i="2"/>
  <c r="E117" i="2"/>
  <c r="G12" i="2"/>
  <c r="E49" i="2"/>
  <c r="D26" i="1"/>
  <c r="D352" i="2"/>
  <c r="D678" i="2"/>
  <c r="D292" i="2"/>
  <c r="D254" i="2"/>
  <c r="Z161" i="2"/>
  <c r="D263" i="2"/>
  <c r="AB106" i="2"/>
  <c r="D152" i="2"/>
  <c r="D173" i="2"/>
  <c r="J80" i="2"/>
  <c r="D84" i="2"/>
  <c r="D622" i="2"/>
  <c r="D211" i="2"/>
  <c r="D15" i="2"/>
  <c r="D48" i="2"/>
  <c r="D62" i="2"/>
  <c r="D39" i="2"/>
  <c r="F128" i="2"/>
  <c r="D94" i="2"/>
  <c r="D44" i="2"/>
  <c r="D212" i="2"/>
  <c r="D54" i="2"/>
  <c r="D49" i="2"/>
  <c r="D117" i="2"/>
  <c r="C26" i="1"/>
  <c r="W105" i="2"/>
  <c r="U383" i="2"/>
  <c r="T333" i="2"/>
  <c r="V340" i="2"/>
  <c r="R457" i="2"/>
  <c r="K495" i="2"/>
  <c r="V304" i="2"/>
  <c r="V108" i="2"/>
  <c r="V114" i="2"/>
  <c r="V311" i="2"/>
  <c r="W97" i="2"/>
  <c r="W305" i="2"/>
  <c r="V25" i="1"/>
  <c r="T383" i="2"/>
  <c r="U114" i="2"/>
  <c r="U340" i="2"/>
  <c r="J495" i="2"/>
  <c r="Q457" i="2"/>
  <c r="V105" i="2"/>
  <c r="U108" i="2"/>
  <c r="U304" i="2"/>
  <c r="S333" i="2"/>
  <c r="V305" i="2"/>
  <c r="V97" i="2"/>
  <c r="U25" i="1"/>
  <c r="U97" i="2"/>
  <c r="U311" i="2"/>
  <c r="T340" i="2"/>
  <c r="P457" i="2"/>
  <c r="S383" i="2"/>
  <c r="U105" i="2"/>
  <c r="E774" i="2"/>
  <c r="T108" i="2"/>
  <c r="T304" i="2"/>
  <c r="T114" i="2"/>
  <c r="U305" i="2"/>
  <c r="E760" i="2"/>
  <c r="T25" i="1"/>
  <c r="S340" i="2"/>
  <c r="D774" i="2"/>
  <c r="R383" i="2"/>
  <c r="O457" i="2"/>
  <c r="S304" i="2"/>
  <c r="T105" i="2"/>
  <c r="S108" i="2"/>
  <c r="T311" i="2"/>
  <c r="T305" i="2"/>
  <c r="T97" i="2"/>
  <c r="D760" i="2"/>
  <c r="S25" i="1"/>
  <c r="N457" i="2"/>
  <c r="Q383" i="2"/>
  <c r="S311" i="2"/>
  <c r="M570" i="2"/>
  <c r="S105" i="2"/>
  <c r="F464" i="2"/>
  <c r="S97" i="2"/>
  <c r="R108" i="2"/>
  <c r="R304" i="2"/>
  <c r="S114" i="2"/>
  <c r="R340" i="2"/>
  <c r="S305" i="2"/>
  <c r="R25" i="1"/>
  <c r="Q340" i="2"/>
  <c r="M457" i="2"/>
  <c r="P383" i="2"/>
  <c r="E464" i="2"/>
  <c r="R105" i="2"/>
  <c r="Q108" i="2"/>
  <c r="R97" i="2"/>
  <c r="R311" i="2"/>
  <c r="Q304" i="2"/>
  <c r="R114" i="2"/>
  <c r="R305" i="2"/>
  <c r="Q25" i="1"/>
  <c r="L457" i="2"/>
  <c r="Q114" i="2"/>
  <c r="O383" i="2"/>
  <c r="D464" i="2"/>
  <c r="L570" i="2"/>
  <c r="Q105" i="2"/>
  <c r="P108" i="2"/>
  <c r="Q97" i="2"/>
  <c r="P304" i="2"/>
  <c r="Q311" i="2"/>
  <c r="Q305" i="2"/>
  <c r="P105" i="2"/>
  <c r="K570" i="2"/>
  <c r="O108" i="2"/>
  <c r="O304" i="2"/>
  <c r="P97" i="2"/>
  <c r="P305" i="2"/>
  <c r="P114" i="2"/>
  <c r="P340" i="2"/>
  <c r="P311" i="2"/>
  <c r="O25" i="1"/>
  <c r="O105" i="2"/>
  <c r="O114" i="2"/>
  <c r="K457" i="2"/>
  <c r="O97" i="2"/>
  <c r="N304" i="2"/>
  <c r="O311" i="2"/>
  <c r="N108" i="2"/>
  <c r="O305" i="2"/>
  <c r="J570" i="2"/>
  <c r="O340" i="2"/>
  <c r="N305" i="2"/>
  <c r="N120" i="2"/>
  <c r="N383" i="2"/>
  <c r="N105" i="2"/>
  <c r="I570" i="2"/>
  <c r="G688" i="2"/>
  <c r="M108" i="2"/>
  <c r="M304" i="2"/>
  <c r="N97" i="2"/>
  <c r="N311" i="2"/>
  <c r="N114" i="2"/>
  <c r="N340" i="2"/>
  <c r="M25" i="1"/>
  <c r="M383" i="2"/>
  <c r="M105" i="2"/>
  <c r="H570" i="2"/>
  <c r="M97" i="2"/>
  <c r="L108" i="2"/>
  <c r="L304" i="2"/>
  <c r="M120" i="2"/>
  <c r="M305" i="2"/>
  <c r="M114" i="2"/>
  <c r="M340" i="2"/>
  <c r="M311" i="2"/>
  <c r="L383" i="2"/>
  <c r="L105" i="2"/>
  <c r="G570" i="2"/>
  <c r="K304" i="2"/>
  <c r="K108" i="2"/>
  <c r="F688" i="2"/>
  <c r="L97" i="2"/>
  <c r="L120" i="2"/>
  <c r="L114" i="2"/>
  <c r="L305" i="2"/>
  <c r="L311" i="2"/>
  <c r="L340" i="2"/>
  <c r="K25" i="1"/>
  <c r="K105" i="2"/>
  <c r="J457" i="2"/>
  <c r="K383" i="2"/>
  <c r="E688" i="2"/>
  <c r="J108" i="2"/>
  <c r="K677" i="2"/>
  <c r="J304" i="2"/>
  <c r="E746" i="2"/>
  <c r="K97" i="2"/>
  <c r="K120" i="2"/>
  <c r="K305" i="2"/>
  <c r="K340" i="2"/>
  <c r="K114" i="2"/>
  <c r="K311" i="2"/>
  <c r="J25" i="1"/>
  <c r="J305" i="2"/>
  <c r="J105" i="2"/>
  <c r="J383" i="2"/>
  <c r="I457" i="2"/>
  <c r="I304" i="2"/>
  <c r="J97" i="2"/>
  <c r="D746" i="2"/>
  <c r="I108" i="2"/>
  <c r="D688" i="2"/>
  <c r="J677" i="2"/>
  <c r="J311" i="2"/>
  <c r="J120" i="2"/>
  <c r="J340" i="2"/>
  <c r="J114" i="2"/>
  <c r="I25" i="1"/>
  <c r="I383" i="2"/>
  <c r="I677" i="2"/>
  <c r="I736" i="2"/>
  <c r="I311" i="2"/>
  <c r="I495" i="2"/>
  <c r="H457" i="2"/>
  <c r="I105" i="2"/>
  <c r="H304" i="2"/>
  <c r="I340" i="2"/>
  <c r="I682" i="2"/>
  <c r="I120" i="2"/>
  <c r="I97" i="2"/>
  <c r="I114" i="2"/>
  <c r="I305" i="2"/>
  <c r="H25" i="1"/>
  <c r="H736" i="2"/>
  <c r="G457" i="2"/>
  <c r="H495" i="2"/>
  <c r="H383" i="2"/>
  <c r="H105" i="2"/>
  <c r="H677" i="2"/>
  <c r="H108" i="2"/>
  <c r="H97" i="2"/>
  <c r="H114" i="2"/>
  <c r="H120" i="2"/>
  <c r="G304" i="2"/>
  <c r="H682" i="2"/>
  <c r="H311" i="2"/>
  <c r="H340" i="2"/>
  <c r="H305" i="2"/>
  <c r="G25" i="1"/>
  <c r="G677" i="2"/>
  <c r="G736" i="2"/>
  <c r="G682" i="2"/>
  <c r="G105" i="2"/>
  <c r="G383" i="2"/>
  <c r="G311" i="2"/>
  <c r="G114" i="2"/>
  <c r="G495" i="2"/>
  <c r="G108" i="2"/>
  <c r="G120" i="2"/>
  <c r="G97" i="2"/>
  <c r="F304" i="2"/>
  <c r="G340" i="2"/>
  <c r="G305" i="2"/>
  <c r="F25" i="1"/>
  <c r="F570" i="2"/>
  <c r="F677" i="2"/>
  <c r="F736" i="2"/>
  <c r="F457" i="2"/>
  <c r="F383" i="2"/>
  <c r="X279" i="2"/>
  <c r="E304" i="2"/>
  <c r="F105" i="2"/>
  <c r="F495" i="2"/>
  <c r="F108" i="2"/>
  <c r="F682" i="2"/>
  <c r="F120" i="2"/>
  <c r="F97" i="2"/>
  <c r="F305" i="2"/>
  <c r="F340" i="2"/>
  <c r="F114" i="2"/>
  <c r="F311" i="2"/>
  <c r="E25" i="1"/>
  <c r="E736" i="2"/>
  <c r="E305" i="2"/>
  <c r="E383" i="2"/>
  <c r="W279" i="2"/>
  <c r="E495" i="2"/>
  <c r="E114" i="2"/>
  <c r="E457" i="2"/>
  <c r="E570" i="2"/>
  <c r="E120" i="2"/>
  <c r="E108" i="2"/>
  <c r="E105" i="2"/>
  <c r="E677" i="2"/>
  <c r="E682" i="2"/>
  <c r="E340" i="2"/>
  <c r="E311" i="2"/>
  <c r="E97" i="2"/>
  <c r="D25" i="1"/>
  <c r="D340" i="2"/>
  <c r="D457" i="2"/>
  <c r="D304" i="2"/>
  <c r="D383" i="2"/>
  <c r="D682" i="2"/>
  <c r="V279" i="2"/>
  <c r="D120" i="2"/>
  <c r="D108" i="2"/>
  <c r="D736" i="2"/>
  <c r="D97" i="2"/>
  <c r="D570" i="2"/>
  <c r="D114" i="2"/>
  <c r="D495" i="2"/>
  <c r="D677" i="2"/>
  <c r="D105" i="2"/>
  <c r="D311" i="2"/>
  <c r="D305" i="2"/>
  <c r="C25" i="1"/>
  <c r="P25" i="1"/>
  <c r="N25" i="1"/>
  <c r="L25" i="1"/>
  <c r="E674" i="2"/>
  <c r="I628" i="2"/>
  <c r="G702" i="2"/>
  <c r="M562" i="2"/>
  <c r="S379" i="2"/>
  <c r="T369" i="2"/>
  <c r="R404" i="2"/>
  <c r="E550" i="2"/>
  <c r="T320" i="2"/>
  <c r="W277" i="2"/>
  <c r="S24" i="1"/>
  <c r="R379" i="2"/>
  <c r="F702" i="2"/>
  <c r="H628" i="2"/>
  <c r="S369" i="2"/>
  <c r="L562" i="2"/>
  <c r="D674" i="2"/>
  <c r="D550" i="2"/>
  <c r="Q404" i="2"/>
  <c r="S320" i="2"/>
  <c r="V277" i="2"/>
  <c r="R24" i="1"/>
  <c r="E702" i="2"/>
  <c r="G628" i="2"/>
  <c r="R320" i="2"/>
  <c r="K562" i="2"/>
  <c r="R369" i="2"/>
  <c r="U277" i="2"/>
  <c r="R333" i="2"/>
  <c r="Q24" i="1"/>
  <c r="P404" i="2"/>
  <c r="Q369" i="2"/>
  <c r="D702" i="2"/>
  <c r="J562" i="2"/>
  <c r="F628" i="2"/>
  <c r="Q379" i="2"/>
  <c r="Q320" i="2"/>
  <c r="T277" i="2"/>
  <c r="Q333" i="2"/>
  <c r="P24" i="1"/>
  <c r="I562" i="2"/>
  <c r="E628" i="2"/>
  <c r="P369" i="2"/>
  <c r="P379" i="2"/>
  <c r="S277" i="2"/>
  <c r="P320" i="2"/>
  <c r="P333" i="2"/>
  <c r="O24" i="1"/>
  <c r="O404" i="2"/>
  <c r="D628" i="2"/>
  <c r="O379" i="2"/>
  <c r="O369" i="2"/>
  <c r="H562" i="2"/>
  <c r="O320" i="2"/>
  <c r="R277" i="2"/>
  <c r="O333" i="2"/>
  <c r="N24" i="1"/>
  <c r="G562" i="2"/>
  <c r="N369" i="2"/>
  <c r="N379" i="2"/>
  <c r="N320" i="2"/>
  <c r="N404" i="2"/>
  <c r="Q277" i="2"/>
  <c r="N333" i="2"/>
  <c r="M24" i="1"/>
  <c r="M379" i="2"/>
  <c r="M369" i="2"/>
  <c r="F562" i="2"/>
  <c r="P277" i="2"/>
  <c r="M404" i="2"/>
  <c r="M320" i="2"/>
  <c r="M333" i="2"/>
  <c r="L24" i="1"/>
  <c r="L369" i="2"/>
  <c r="O277" i="2"/>
  <c r="E562" i="2"/>
  <c r="L379" i="2"/>
  <c r="L404" i="2"/>
  <c r="L320" i="2"/>
  <c r="L333" i="2"/>
  <c r="K24" i="1"/>
  <c r="K369" i="2"/>
  <c r="K320" i="2"/>
  <c r="K404" i="2"/>
  <c r="K379" i="2"/>
  <c r="N277" i="2"/>
  <c r="K333" i="2"/>
  <c r="J24" i="1"/>
  <c r="J404" i="2"/>
  <c r="J369" i="2"/>
  <c r="J379" i="2"/>
  <c r="J320" i="2"/>
  <c r="M277" i="2"/>
  <c r="J333" i="2"/>
  <c r="I24" i="1"/>
  <c r="I404" i="2"/>
  <c r="I379" i="2"/>
  <c r="I333" i="2"/>
  <c r="I668" i="2"/>
  <c r="I369" i="2"/>
  <c r="I320" i="2"/>
  <c r="H24" i="1"/>
  <c r="L277" i="2"/>
  <c r="H404" i="2"/>
  <c r="H369" i="2"/>
  <c r="H668" i="2"/>
  <c r="H320" i="2"/>
  <c r="H333" i="2"/>
  <c r="H379" i="2"/>
  <c r="G24" i="1"/>
  <c r="D562" i="2"/>
  <c r="G369" i="2"/>
  <c r="G333" i="2"/>
  <c r="K277" i="2"/>
  <c r="G668" i="2"/>
  <c r="G379" i="2"/>
  <c r="G404" i="2"/>
  <c r="G320" i="2"/>
  <c r="F24" i="1"/>
  <c r="F756" i="2"/>
  <c r="F333" i="2"/>
  <c r="J277" i="2"/>
  <c r="F369" i="2"/>
  <c r="F404" i="2"/>
  <c r="F320" i="2"/>
  <c r="F379" i="2"/>
  <c r="F668" i="2"/>
  <c r="E24" i="1"/>
  <c r="E333" i="2"/>
  <c r="I277" i="2"/>
  <c r="E369" i="2"/>
  <c r="E404" i="2"/>
  <c r="E320" i="2"/>
  <c r="E756" i="2"/>
  <c r="E379" i="2"/>
  <c r="E668" i="2"/>
  <c r="D24" i="1"/>
  <c r="D379" i="2"/>
  <c r="D369" i="2"/>
  <c r="D668" i="2"/>
  <c r="D756" i="2"/>
  <c r="D404" i="2"/>
  <c r="H277" i="2"/>
  <c r="D333" i="2"/>
  <c r="D320" i="2"/>
  <c r="C24" i="1"/>
  <c r="V331" i="2"/>
  <c r="AG159" i="2"/>
  <c r="AG67" i="2"/>
  <c r="AD174" i="2"/>
  <c r="AP63" i="2"/>
  <c r="Y256" i="2"/>
  <c r="AD198" i="2"/>
  <c r="AI129" i="2"/>
  <c r="L569" i="2"/>
  <c r="AG164" i="2"/>
  <c r="X347" i="2"/>
  <c r="AI107" i="2"/>
  <c r="AC182" i="2"/>
  <c r="BC29" i="2"/>
  <c r="I656" i="2"/>
  <c r="AF144" i="2"/>
  <c r="AF157" i="2"/>
  <c r="AG156" i="2"/>
  <c r="U298" i="2"/>
  <c r="AG130" i="2"/>
  <c r="AD179" i="2"/>
  <c r="AF149" i="2"/>
  <c r="AG133" i="2"/>
  <c r="AG168" i="2"/>
  <c r="F724" i="2"/>
  <c r="AF151" i="2"/>
  <c r="AF154" i="2"/>
  <c r="AI125" i="2"/>
  <c r="W297" i="2"/>
  <c r="AH96" i="2"/>
  <c r="AF135" i="2"/>
  <c r="AE143" i="2"/>
  <c r="BK2" i="2"/>
  <c r="AG73" i="2"/>
  <c r="W23" i="1"/>
  <c r="AC179" i="2"/>
  <c r="BB29" i="2"/>
  <c r="AF133" i="2"/>
  <c r="AF164" i="2"/>
  <c r="T298" i="2"/>
  <c r="AC198" i="2"/>
  <c r="AH107" i="2"/>
  <c r="K569" i="2"/>
  <c r="W347" i="2"/>
  <c r="H656" i="2"/>
  <c r="AE149" i="2"/>
  <c r="X256" i="2"/>
  <c r="AG96" i="2"/>
  <c r="V297" i="2"/>
  <c r="AF130" i="2"/>
  <c r="U331" i="2"/>
  <c r="AF73" i="2"/>
  <c r="AC174" i="2"/>
  <c r="AB182" i="2"/>
  <c r="AE157" i="2"/>
  <c r="AF67" i="2"/>
  <c r="AF159" i="2"/>
  <c r="AE154" i="2"/>
  <c r="AF168" i="2"/>
  <c r="AH129" i="2"/>
  <c r="AD143" i="2"/>
  <c r="AE144" i="2"/>
  <c r="AF156" i="2"/>
  <c r="AE151" i="2"/>
  <c r="E724" i="2"/>
  <c r="AH125" i="2"/>
  <c r="BI2" i="2"/>
  <c r="AE168" i="2"/>
  <c r="AA182" i="2"/>
  <c r="AD144" i="2"/>
  <c r="W256" i="2"/>
  <c r="AE133" i="2"/>
  <c r="U297" i="2"/>
  <c r="AG107" i="2"/>
  <c r="AE164" i="2"/>
  <c r="G656" i="2"/>
  <c r="AB179" i="2"/>
  <c r="AD149" i="2"/>
  <c r="D724" i="2"/>
  <c r="AE67" i="2"/>
  <c r="AD151" i="2"/>
  <c r="AG125" i="2"/>
  <c r="AD157" i="2"/>
  <c r="AE156" i="2"/>
  <c r="V347" i="2"/>
  <c r="AB198" i="2"/>
  <c r="S298" i="2"/>
  <c r="AO63" i="2"/>
  <c r="AG129" i="2"/>
  <c r="J569" i="2"/>
  <c r="BA29" i="2"/>
  <c r="AF96" i="2"/>
  <c r="T331" i="2"/>
  <c r="AE130" i="2"/>
  <c r="AD154" i="2"/>
  <c r="AE159" i="2"/>
  <c r="AB174" i="2"/>
  <c r="AE73" i="2"/>
  <c r="AC143" i="2"/>
  <c r="AE135" i="2"/>
  <c r="U23" i="1"/>
  <c r="R298" i="2"/>
  <c r="AC149" i="2"/>
  <c r="AH112" i="2"/>
  <c r="AD164" i="2"/>
  <c r="AF129" i="2"/>
  <c r="AF107" i="2"/>
  <c r="S331" i="2"/>
  <c r="F656" i="2"/>
  <c r="AZ29" i="2"/>
  <c r="AA179" i="2"/>
  <c r="AC157" i="2"/>
  <c r="AD168" i="2"/>
  <c r="I569" i="2"/>
  <c r="AA198" i="2"/>
  <c r="AI123" i="2"/>
  <c r="AX8" i="2"/>
  <c r="AN63" i="2"/>
  <c r="AA174" i="2"/>
  <c r="AF125" i="2"/>
  <c r="Z182" i="2"/>
  <c r="W286" i="2"/>
  <c r="AD184" i="2"/>
  <c r="AD156" i="2"/>
  <c r="T297" i="2"/>
  <c r="AE96" i="2"/>
  <c r="AD159" i="2"/>
  <c r="AC154" i="2"/>
  <c r="AC151" i="2"/>
  <c r="AD130" i="2"/>
  <c r="AD73" i="2"/>
  <c r="AC144" i="2"/>
  <c r="AB143" i="2"/>
  <c r="BH2" i="2"/>
  <c r="AD135" i="2"/>
  <c r="AD133" i="2"/>
  <c r="T23" i="1"/>
  <c r="AG112" i="2"/>
  <c r="Z179" i="2"/>
  <c r="AE129" i="2"/>
  <c r="AH123" i="2"/>
  <c r="Q298" i="2"/>
  <c r="R331" i="2"/>
  <c r="Z198" i="2"/>
  <c r="E656" i="2"/>
  <c r="AC156" i="2"/>
  <c r="AC130" i="2"/>
  <c r="AB144" i="2"/>
  <c r="AD96" i="2"/>
  <c r="AC184" i="2"/>
  <c r="AB149" i="2"/>
  <c r="V286" i="2"/>
  <c r="S297" i="2"/>
  <c r="AY29" i="2"/>
  <c r="AC164" i="2"/>
  <c r="H569" i="2"/>
  <c r="Y182" i="2"/>
  <c r="AW8" i="2"/>
  <c r="AC168" i="2"/>
  <c r="AC159" i="2"/>
  <c r="AE125" i="2"/>
  <c r="AB151" i="2"/>
  <c r="Z174" i="2"/>
  <c r="BG2" i="2"/>
  <c r="AC73" i="2"/>
  <c r="AA143" i="2"/>
  <c r="AC133" i="2"/>
  <c r="AC135" i="2"/>
  <c r="S23" i="1"/>
  <c r="AG123" i="2"/>
  <c r="Y179" i="2"/>
  <c r="AB164" i="2"/>
  <c r="U286" i="2"/>
  <c r="AB184" i="2"/>
  <c r="AF112" i="2"/>
  <c r="D656" i="2"/>
  <c r="AA151" i="2"/>
  <c r="AE107" i="2"/>
  <c r="Y198" i="2"/>
  <c r="P298" i="2"/>
  <c r="AX29" i="2"/>
  <c r="AA149" i="2"/>
  <c r="AA144" i="2"/>
  <c r="Q331" i="2"/>
  <c r="AM63" i="2"/>
  <c r="G569" i="2"/>
  <c r="R297" i="2"/>
  <c r="AV8" i="2"/>
  <c r="AC96" i="2"/>
  <c r="AB156" i="2"/>
  <c r="AD129" i="2"/>
  <c r="AB157" i="2"/>
  <c r="X182" i="2"/>
  <c r="AB130" i="2"/>
  <c r="Y174" i="2"/>
  <c r="AB154" i="2"/>
  <c r="AB159" i="2"/>
  <c r="AB168" i="2"/>
  <c r="AD125" i="2"/>
  <c r="BF2" i="2"/>
  <c r="AB133" i="2"/>
  <c r="AB73" i="2"/>
  <c r="Z143" i="2"/>
  <c r="AB135" i="2"/>
  <c r="R23" i="1"/>
  <c r="AW29" i="2"/>
  <c r="F569" i="2"/>
  <c r="AF123" i="2"/>
  <c r="Z163" i="2"/>
  <c r="AD107" i="2"/>
  <c r="J574" i="2"/>
  <c r="AA168" i="2"/>
  <c r="X198" i="2"/>
  <c r="X179" i="2"/>
  <c r="AC129" i="2"/>
  <c r="AA184" i="2"/>
  <c r="P331" i="2"/>
  <c r="AA164" i="2"/>
  <c r="Q297" i="2"/>
  <c r="AL63" i="2"/>
  <c r="W182" i="2"/>
  <c r="Z149" i="2"/>
  <c r="AA156" i="2"/>
  <c r="AA130" i="2"/>
  <c r="AA157" i="2"/>
  <c r="BE2" i="2"/>
  <c r="O298" i="2"/>
  <c r="AU8" i="2"/>
  <c r="AC125" i="2"/>
  <c r="AA154" i="2"/>
  <c r="Y143" i="2"/>
  <c r="AA73" i="2"/>
  <c r="AA159" i="2"/>
  <c r="AB96" i="2"/>
  <c r="AA133" i="2"/>
  <c r="AA135" i="2"/>
  <c r="Q23" i="1"/>
  <c r="Z73" i="2"/>
  <c r="P297" i="2"/>
  <c r="AK63" i="2"/>
  <c r="W198" i="2"/>
  <c r="BD2" i="2"/>
  <c r="I574" i="2"/>
  <c r="Y163" i="2"/>
  <c r="AC107" i="2"/>
  <c r="V182" i="2"/>
  <c r="Z168" i="2"/>
  <c r="AE123" i="2"/>
  <c r="O331" i="2"/>
  <c r="W179" i="2"/>
  <c r="Y149" i="2"/>
  <c r="Z184" i="2"/>
  <c r="Z164" i="2"/>
  <c r="AV29" i="2"/>
  <c r="Z156" i="2"/>
  <c r="Z157" i="2"/>
  <c r="N298" i="2"/>
  <c r="X143" i="2"/>
  <c r="E569" i="2"/>
  <c r="Z144" i="2"/>
  <c r="Z159" i="2"/>
  <c r="Z135" i="2"/>
  <c r="AB125" i="2"/>
  <c r="AT8" i="2"/>
  <c r="AB129" i="2"/>
  <c r="Z130" i="2"/>
  <c r="Z151" i="2"/>
  <c r="Z154" i="2"/>
  <c r="AA96" i="2"/>
  <c r="Z133" i="2"/>
  <c r="P23" i="1"/>
  <c r="Y156" i="2"/>
  <c r="Y168" i="2"/>
  <c r="AA125" i="2"/>
  <c r="Y130" i="2"/>
  <c r="X163" i="2"/>
  <c r="U182" i="2"/>
  <c r="V198" i="2"/>
  <c r="H574" i="2"/>
  <c r="AB107" i="2"/>
  <c r="AJ63" i="2"/>
  <c r="O297" i="2"/>
  <c r="Y164" i="2"/>
  <c r="Y133" i="2"/>
  <c r="AD123" i="2"/>
  <c r="X149" i="2"/>
  <c r="N331" i="2"/>
  <c r="Y157" i="2"/>
  <c r="Y184" i="2"/>
  <c r="V179" i="2"/>
  <c r="D569" i="2"/>
  <c r="Y144" i="2"/>
  <c r="M298" i="2"/>
  <c r="AU29" i="2"/>
  <c r="AS8" i="2"/>
  <c r="Y154" i="2"/>
  <c r="AA129" i="2"/>
  <c r="Y151" i="2"/>
  <c r="Y159" i="2"/>
  <c r="BC2" i="2"/>
  <c r="Z96" i="2"/>
  <c r="Y135" i="2"/>
  <c r="Y73" i="2"/>
  <c r="O23" i="1"/>
  <c r="W143" i="2"/>
  <c r="N553" i="2"/>
  <c r="X144" i="2"/>
  <c r="X184" i="2"/>
  <c r="W149" i="2"/>
  <c r="AR8" i="2"/>
  <c r="X174" i="2"/>
  <c r="Z129" i="2"/>
  <c r="AE112" i="2"/>
  <c r="AA107" i="2"/>
  <c r="V256" i="2"/>
  <c r="L298" i="2"/>
  <c r="U179" i="2"/>
  <c r="X156" i="2"/>
  <c r="AI63" i="2"/>
  <c r="X308" i="2"/>
  <c r="T182" i="2"/>
  <c r="V312" i="2"/>
  <c r="X133" i="2"/>
  <c r="X164" i="2"/>
  <c r="AT29" i="2"/>
  <c r="AC123" i="2"/>
  <c r="X168" i="2"/>
  <c r="X130" i="2"/>
  <c r="X157" i="2"/>
  <c r="X151" i="2"/>
  <c r="Z125" i="2"/>
  <c r="Y96" i="2"/>
  <c r="X154" i="2"/>
  <c r="X159" i="2"/>
  <c r="BB2" i="2"/>
  <c r="X73" i="2"/>
  <c r="X135" i="2"/>
  <c r="N23" i="1"/>
  <c r="W159" i="2"/>
  <c r="M553" i="2"/>
  <c r="AQ8" i="2"/>
  <c r="AS29" i="2"/>
  <c r="AD112" i="2"/>
  <c r="W157" i="2"/>
  <c r="Z107" i="2"/>
  <c r="AH63" i="2"/>
  <c r="W308" i="2"/>
  <c r="W164" i="2"/>
  <c r="T179" i="2"/>
  <c r="AB123" i="2"/>
  <c r="V149" i="2"/>
  <c r="U256" i="2"/>
  <c r="K298" i="2"/>
  <c r="S182" i="2"/>
  <c r="W184" i="2"/>
  <c r="U312" i="2"/>
  <c r="W174" i="2"/>
  <c r="W130" i="2"/>
  <c r="W144" i="2"/>
  <c r="W168" i="2"/>
  <c r="W156" i="2"/>
  <c r="Y129" i="2"/>
  <c r="W151" i="2"/>
  <c r="BA2" i="2"/>
  <c r="V143" i="2"/>
  <c r="Y125" i="2"/>
  <c r="X96" i="2"/>
  <c r="W133" i="2"/>
  <c r="W135" i="2"/>
  <c r="W73" i="2"/>
  <c r="W154" i="2"/>
  <c r="M23" i="1"/>
  <c r="AA123" i="2"/>
  <c r="V164" i="2"/>
  <c r="V168" i="2"/>
  <c r="Y107" i="2"/>
  <c r="R182" i="2"/>
  <c r="V184" i="2"/>
  <c r="J298" i="2"/>
  <c r="AC112" i="2"/>
  <c r="S179" i="2"/>
  <c r="AR29" i="2"/>
  <c r="L553" i="2"/>
  <c r="T256" i="2"/>
  <c r="U149" i="2"/>
  <c r="AG63" i="2"/>
  <c r="V308" i="2"/>
  <c r="AP8" i="2"/>
  <c r="T312" i="2"/>
  <c r="V156" i="2"/>
  <c r="W96" i="2"/>
  <c r="V151" i="2"/>
  <c r="X125" i="2"/>
  <c r="V157" i="2"/>
  <c r="V174" i="2"/>
  <c r="V159" i="2"/>
  <c r="V144" i="2"/>
  <c r="V130" i="2"/>
  <c r="AZ2" i="2"/>
  <c r="X129" i="2"/>
  <c r="V133" i="2"/>
  <c r="V154" i="2"/>
  <c r="U143" i="2"/>
  <c r="V73" i="2"/>
  <c r="V135" i="2"/>
  <c r="L23" i="1"/>
  <c r="W129" i="2"/>
  <c r="U157" i="2"/>
  <c r="U164" i="2"/>
  <c r="W273" i="2"/>
  <c r="AY2" i="2"/>
  <c r="AO8" i="2"/>
  <c r="U168" i="2"/>
  <c r="T149" i="2"/>
  <c r="S256" i="2"/>
  <c r="I298" i="2"/>
  <c r="X107" i="2"/>
  <c r="R179" i="2"/>
  <c r="Z123" i="2"/>
  <c r="K553" i="2"/>
  <c r="Q182" i="2"/>
  <c r="U130" i="2"/>
  <c r="U156" i="2"/>
  <c r="S312" i="2"/>
  <c r="AF63" i="2"/>
  <c r="U184" i="2"/>
  <c r="U308" i="2"/>
  <c r="AQ29" i="2"/>
  <c r="U144" i="2"/>
  <c r="W125" i="2"/>
  <c r="U174" i="2"/>
  <c r="U151" i="2"/>
  <c r="U154" i="2"/>
  <c r="U133" i="2"/>
  <c r="U159" i="2"/>
  <c r="U73" i="2"/>
  <c r="V96" i="2"/>
  <c r="T143" i="2"/>
  <c r="U135" i="2"/>
  <c r="K23" i="1"/>
  <c r="V125" i="2"/>
  <c r="T168" i="2"/>
  <c r="Y123" i="2"/>
  <c r="T156" i="2"/>
  <c r="S143" i="2"/>
  <c r="T130" i="2"/>
  <c r="H298" i="2"/>
  <c r="V273" i="2"/>
  <c r="T164" i="2"/>
  <c r="W107" i="2"/>
  <c r="J553" i="2"/>
  <c r="R256" i="2"/>
  <c r="S149" i="2"/>
  <c r="AX2" i="2"/>
  <c r="Q179" i="2"/>
  <c r="AE63" i="2"/>
  <c r="P182" i="2"/>
  <c r="R312" i="2"/>
  <c r="T184" i="2"/>
  <c r="T308" i="2"/>
  <c r="AP29" i="2"/>
  <c r="T174" i="2"/>
  <c r="T133" i="2"/>
  <c r="T159" i="2"/>
  <c r="AN8" i="2"/>
  <c r="U96" i="2"/>
  <c r="T144" i="2"/>
  <c r="T157" i="2"/>
  <c r="T154" i="2"/>
  <c r="T151" i="2"/>
  <c r="V129" i="2"/>
  <c r="T73" i="2"/>
  <c r="T135" i="2"/>
  <c r="J23" i="1"/>
  <c r="U273" i="2"/>
  <c r="R143" i="2"/>
  <c r="S133" i="2"/>
  <c r="T96" i="2"/>
  <c r="R149" i="2"/>
  <c r="AO29" i="2"/>
  <c r="S157" i="2"/>
  <c r="I553" i="2"/>
  <c r="G298" i="2"/>
  <c r="P179" i="2"/>
  <c r="V107" i="2"/>
  <c r="Q256" i="2"/>
  <c r="AD63" i="2"/>
  <c r="Q312" i="2"/>
  <c r="S154" i="2"/>
  <c r="S174" i="2"/>
  <c r="S164" i="2"/>
  <c r="O182" i="2"/>
  <c r="S308" i="2"/>
  <c r="X123" i="2"/>
  <c r="S184" i="2"/>
  <c r="S168" i="2"/>
  <c r="S130" i="2"/>
  <c r="AM8" i="2"/>
  <c r="S156" i="2"/>
  <c r="S151" i="2"/>
  <c r="S159" i="2"/>
  <c r="U125" i="2"/>
  <c r="U129" i="2"/>
  <c r="S144" i="2"/>
  <c r="AW2" i="2"/>
  <c r="S73" i="2"/>
  <c r="S135" i="2"/>
  <c r="I23" i="1"/>
  <c r="N182" i="2"/>
  <c r="R157" i="2"/>
  <c r="R156" i="2"/>
  <c r="R154" i="2"/>
  <c r="R159" i="2"/>
  <c r="Q149" i="2"/>
  <c r="H553" i="2"/>
  <c r="T129" i="2"/>
  <c r="O179" i="2"/>
  <c r="R308" i="2"/>
  <c r="AN29" i="2"/>
  <c r="R174" i="2"/>
  <c r="P256" i="2"/>
  <c r="F298" i="2"/>
  <c r="U107" i="2"/>
  <c r="R184" i="2"/>
  <c r="R164" i="2"/>
  <c r="AL8" i="2"/>
  <c r="R168" i="2"/>
  <c r="S96" i="2"/>
  <c r="P312" i="2"/>
  <c r="W123" i="2"/>
  <c r="R151" i="2"/>
  <c r="T125" i="2"/>
  <c r="R130" i="2"/>
  <c r="AV2" i="2"/>
  <c r="Q143" i="2"/>
  <c r="R144" i="2"/>
  <c r="R73" i="2"/>
  <c r="R135" i="2"/>
  <c r="R133" i="2"/>
  <c r="H23" i="1"/>
  <c r="Q184" i="2"/>
  <c r="Q308" i="2"/>
  <c r="G553" i="2"/>
  <c r="Q73" i="2"/>
  <c r="M182" i="2"/>
  <c r="Q174" i="2"/>
  <c r="Q154" i="2"/>
  <c r="T107" i="2"/>
  <c r="V123" i="2"/>
  <c r="E298" i="2"/>
  <c r="Q151" i="2"/>
  <c r="O312" i="2"/>
  <c r="N179" i="2"/>
  <c r="O256" i="2"/>
  <c r="P149" i="2"/>
  <c r="Q164" i="2"/>
  <c r="Q156" i="2"/>
  <c r="Q168" i="2"/>
  <c r="AM29" i="2"/>
  <c r="AK8" i="2"/>
  <c r="Q144" i="2"/>
  <c r="Q157" i="2"/>
  <c r="S129" i="2"/>
  <c r="Q130" i="2"/>
  <c r="S125" i="2"/>
  <c r="Q159" i="2"/>
  <c r="R96" i="2"/>
  <c r="AU2" i="2"/>
  <c r="P143" i="2"/>
  <c r="Q135" i="2"/>
  <c r="Q133" i="2"/>
  <c r="G23" i="1"/>
  <c r="P164" i="2"/>
  <c r="P168" i="2"/>
  <c r="P184" i="2"/>
  <c r="N256" i="2"/>
  <c r="O149" i="2"/>
  <c r="U123" i="2"/>
  <c r="D298" i="2"/>
  <c r="M179" i="2"/>
  <c r="P308" i="2"/>
  <c r="F553" i="2"/>
  <c r="S107" i="2"/>
  <c r="N312" i="2"/>
  <c r="L182" i="2"/>
  <c r="P157" i="2"/>
  <c r="P144" i="2"/>
  <c r="AL29" i="2"/>
  <c r="R125" i="2"/>
  <c r="P151" i="2"/>
  <c r="P174" i="2"/>
  <c r="P73" i="2"/>
  <c r="R129" i="2"/>
  <c r="P130" i="2"/>
  <c r="P159" i="2"/>
  <c r="P154" i="2"/>
  <c r="P156" i="2"/>
  <c r="Q96" i="2"/>
  <c r="AT2" i="2"/>
  <c r="P135" i="2"/>
  <c r="P133" i="2"/>
  <c r="O143" i="2"/>
  <c r="F23" i="1"/>
  <c r="O308" i="2"/>
  <c r="Q125" i="2"/>
  <c r="O130" i="2"/>
  <c r="AA87" i="2"/>
  <c r="O164" i="2"/>
  <c r="L179" i="2"/>
  <c r="AK29" i="2"/>
  <c r="AC63" i="2"/>
  <c r="K182" i="2"/>
  <c r="R107" i="2"/>
  <c r="T123" i="2"/>
  <c r="AS2" i="2"/>
  <c r="N149" i="2"/>
  <c r="O157" i="2"/>
  <c r="O73" i="2"/>
  <c r="O168" i="2"/>
  <c r="O156" i="2"/>
  <c r="O154" i="2"/>
  <c r="AJ8" i="2"/>
  <c r="O174" i="2"/>
  <c r="P96" i="2"/>
  <c r="Q129" i="2"/>
  <c r="O159" i="2"/>
  <c r="O144" i="2"/>
  <c r="O151" i="2"/>
  <c r="O135" i="2"/>
  <c r="O133" i="2"/>
  <c r="N143" i="2"/>
  <c r="E23" i="1"/>
  <c r="J182" i="2"/>
  <c r="N135" i="2"/>
  <c r="Z87" i="2"/>
  <c r="N151" i="2"/>
  <c r="AB63" i="2"/>
  <c r="E553" i="2"/>
  <c r="N297" i="2"/>
  <c r="M331" i="2"/>
  <c r="S123" i="2"/>
  <c r="M149" i="2"/>
  <c r="H150" i="2"/>
  <c r="N164" i="2"/>
  <c r="Q107" i="2"/>
  <c r="K179" i="2"/>
  <c r="O184" i="2"/>
  <c r="AI8" i="2"/>
  <c r="N156" i="2"/>
  <c r="P129" i="2"/>
  <c r="AJ29" i="2"/>
  <c r="M256" i="2"/>
  <c r="O96" i="2"/>
  <c r="N308" i="2"/>
  <c r="N168" i="2"/>
  <c r="N157" i="2"/>
  <c r="N144" i="2"/>
  <c r="M312" i="2"/>
  <c r="N154" i="2"/>
  <c r="AR2" i="2"/>
  <c r="N174" i="2"/>
  <c r="N133" i="2"/>
  <c r="P125" i="2"/>
  <c r="N159" i="2"/>
  <c r="N130" i="2"/>
  <c r="N73" i="2"/>
  <c r="M143" i="2"/>
  <c r="D23" i="1"/>
  <c r="L312" i="2"/>
  <c r="AW18" i="2"/>
  <c r="D553" i="2"/>
  <c r="M164" i="2"/>
  <c r="M157" i="2"/>
  <c r="L331" i="2"/>
  <c r="Y87" i="2"/>
  <c r="AI29" i="2"/>
  <c r="M297" i="2"/>
  <c r="P107" i="2"/>
  <c r="N184" i="2"/>
  <c r="AA63" i="2"/>
  <c r="R123" i="2"/>
  <c r="L143" i="2"/>
  <c r="J179" i="2"/>
  <c r="M156" i="2"/>
  <c r="M159" i="2"/>
  <c r="AH8" i="2"/>
  <c r="L149" i="2"/>
  <c r="I182" i="2"/>
  <c r="M174" i="2"/>
  <c r="O129" i="2"/>
  <c r="G150" i="2"/>
  <c r="AQ2" i="2"/>
  <c r="M73" i="2"/>
  <c r="M168" i="2"/>
  <c r="L256" i="2"/>
  <c r="M151" i="2"/>
  <c r="M144" i="2"/>
  <c r="M308" i="2"/>
  <c r="N96" i="2"/>
  <c r="O125" i="2"/>
  <c r="M154" i="2"/>
  <c r="M130" i="2"/>
  <c r="M133" i="2"/>
  <c r="M135" i="2"/>
  <c r="C23" i="1"/>
  <c r="Q473" i="2"/>
  <c r="G446" i="2"/>
  <c r="Q422" i="2"/>
  <c r="O528" i="2"/>
  <c r="F593" i="2"/>
  <c r="K602" i="2"/>
  <c r="AC222" i="2"/>
  <c r="Q255" i="2"/>
  <c r="O309" i="2"/>
  <c r="P22" i="1"/>
  <c r="P473" i="2"/>
  <c r="P422" i="2"/>
  <c r="N528" i="2"/>
  <c r="I446" i="2"/>
  <c r="E593" i="2"/>
  <c r="J602" i="2"/>
  <c r="P479" i="2"/>
  <c r="P255" i="2"/>
  <c r="AB222" i="2"/>
  <c r="N309" i="2"/>
  <c r="O22" i="1"/>
  <c r="M528" i="2"/>
  <c r="O473" i="2"/>
  <c r="O422" i="2"/>
  <c r="D593" i="2"/>
  <c r="H446" i="2"/>
  <c r="O479" i="2"/>
  <c r="I602" i="2"/>
  <c r="AA222" i="2"/>
  <c r="O255" i="2"/>
  <c r="M309" i="2"/>
  <c r="N22" i="1"/>
  <c r="K612" i="2"/>
  <c r="L528" i="2"/>
  <c r="L599" i="2"/>
  <c r="N473" i="2"/>
  <c r="N187" i="2"/>
  <c r="F446" i="2"/>
  <c r="N422" i="2"/>
  <c r="N548" i="2"/>
  <c r="N479" i="2"/>
  <c r="Z222" i="2"/>
  <c r="Q123" i="2"/>
  <c r="L309" i="2"/>
  <c r="N255" i="2"/>
  <c r="M22" i="1"/>
  <c r="M473" i="2"/>
  <c r="K528" i="2"/>
  <c r="J612" i="2"/>
  <c r="K599" i="2"/>
  <c r="M422" i="2"/>
  <c r="E446" i="2"/>
  <c r="M187" i="2"/>
  <c r="M479" i="2"/>
  <c r="M548" i="2"/>
  <c r="M255" i="2"/>
  <c r="K309" i="2"/>
  <c r="P123" i="2"/>
  <c r="Y222" i="2"/>
  <c r="L22" i="1"/>
  <c r="I612" i="2"/>
  <c r="J528" i="2"/>
  <c r="J599" i="2"/>
  <c r="L422" i="2"/>
  <c r="L187" i="2"/>
  <c r="D446" i="2"/>
  <c r="L473" i="2"/>
  <c r="L548" i="2"/>
  <c r="X222" i="2"/>
  <c r="L479" i="2"/>
  <c r="O123" i="2"/>
  <c r="J309" i="2"/>
  <c r="L255" i="2"/>
  <c r="K22" i="1"/>
  <c r="K422" i="2"/>
  <c r="W222" i="2"/>
  <c r="H612" i="2"/>
  <c r="K473" i="2"/>
  <c r="K187" i="2"/>
  <c r="K479" i="2"/>
  <c r="K548" i="2"/>
  <c r="H602" i="2"/>
  <c r="K255" i="2"/>
  <c r="J22" i="1"/>
  <c r="J255" i="2"/>
  <c r="G612" i="2"/>
  <c r="J187" i="2"/>
  <c r="J473" i="2"/>
  <c r="J422" i="2"/>
  <c r="G602" i="2"/>
  <c r="J479" i="2"/>
  <c r="J548" i="2"/>
  <c r="V222" i="2"/>
  <c r="I22" i="1"/>
  <c r="I422" i="2"/>
  <c r="I473" i="2"/>
  <c r="I548" i="2"/>
  <c r="I187" i="2"/>
  <c r="I479" i="2"/>
  <c r="U222" i="2"/>
  <c r="F602" i="2"/>
  <c r="I255" i="2"/>
  <c r="I528" i="2"/>
  <c r="F612" i="2"/>
  <c r="H22" i="1"/>
  <c r="E612" i="2"/>
  <c r="H422" i="2"/>
  <c r="H528" i="2"/>
  <c r="H473" i="2"/>
  <c r="H187" i="2"/>
  <c r="H548" i="2"/>
  <c r="E602" i="2"/>
  <c r="T222" i="2"/>
  <c r="H479" i="2"/>
  <c r="H255" i="2"/>
  <c r="G22" i="1"/>
  <c r="G422" i="2"/>
  <c r="D612" i="2"/>
  <c r="G528" i="2"/>
  <c r="G187" i="2"/>
  <c r="G548" i="2"/>
  <c r="G473" i="2"/>
  <c r="G479" i="2"/>
  <c r="D602" i="2"/>
  <c r="S222" i="2"/>
  <c r="G255" i="2"/>
  <c r="F22" i="1"/>
  <c r="F422" i="2"/>
  <c r="X323" i="2"/>
  <c r="F473" i="2"/>
  <c r="F528" i="2"/>
  <c r="F187" i="2"/>
  <c r="F479" i="2"/>
  <c r="R222" i="2"/>
  <c r="F548" i="2"/>
  <c r="F255" i="2"/>
  <c r="E22" i="1"/>
  <c r="E187" i="2"/>
  <c r="E528" i="2"/>
  <c r="E479" i="2"/>
  <c r="Q222" i="2"/>
  <c r="E473" i="2"/>
  <c r="W323" i="2"/>
  <c r="E422" i="2"/>
  <c r="E548" i="2"/>
  <c r="E255" i="2"/>
  <c r="D22" i="1"/>
  <c r="D528" i="2"/>
  <c r="D473" i="2"/>
  <c r="D548" i="2"/>
  <c r="D422" i="2"/>
  <c r="V323" i="2"/>
  <c r="D187" i="2"/>
  <c r="D479" i="2"/>
  <c r="P222" i="2"/>
  <c r="D255" i="2"/>
  <c r="C22" i="1"/>
  <c r="Z98" i="2"/>
  <c r="M594" i="2"/>
  <c r="L583" i="2"/>
  <c r="W313" i="2"/>
  <c r="AD169" i="2"/>
  <c r="AF34" i="2"/>
  <c r="O253" i="2"/>
  <c r="P190" i="2"/>
  <c r="M560" i="2"/>
  <c r="N566" i="2"/>
  <c r="AK90" i="2"/>
  <c r="M559" i="2"/>
  <c r="AM38" i="2"/>
  <c r="L21" i="1"/>
  <c r="M566" i="2"/>
  <c r="AC169" i="2"/>
  <c r="K583" i="2"/>
  <c r="AE34" i="2"/>
  <c r="N253" i="2"/>
  <c r="AJ90" i="2"/>
  <c r="L594" i="2"/>
  <c r="O190" i="2"/>
  <c r="V313" i="2"/>
  <c r="Y98" i="2"/>
  <c r="L560" i="2"/>
  <c r="N129" i="2"/>
  <c r="AL38" i="2"/>
  <c r="L559" i="2"/>
  <c r="K21" i="1"/>
  <c r="K434" i="2"/>
  <c r="M253" i="2"/>
  <c r="G694" i="2"/>
  <c r="AB169" i="2"/>
  <c r="J583" i="2"/>
  <c r="K594" i="2"/>
  <c r="L566" i="2"/>
  <c r="U313" i="2"/>
  <c r="N190" i="2"/>
  <c r="AI90" i="2"/>
  <c r="K560" i="2"/>
  <c r="BE5" i="2"/>
  <c r="K559" i="2"/>
  <c r="G574" i="2"/>
  <c r="J21" i="1"/>
  <c r="AA169" i="2"/>
  <c r="I583" i="2"/>
  <c r="K566" i="2"/>
  <c r="J594" i="2"/>
  <c r="F694" i="2"/>
  <c r="L253" i="2"/>
  <c r="AH90" i="2"/>
  <c r="M190" i="2"/>
  <c r="T313" i="2"/>
  <c r="F574" i="2"/>
  <c r="J560" i="2"/>
  <c r="J434" i="2"/>
  <c r="BD5" i="2"/>
  <c r="J559" i="2"/>
  <c r="I21" i="1"/>
  <c r="Z169" i="2"/>
  <c r="H583" i="2"/>
  <c r="E694" i="2"/>
  <c r="K253" i="2"/>
  <c r="L190" i="2"/>
  <c r="J566" i="2"/>
  <c r="I594" i="2"/>
  <c r="S313" i="2"/>
  <c r="I560" i="2"/>
  <c r="AG90" i="2"/>
  <c r="I559" i="2"/>
  <c r="E574" i="2"/>
  <c r="BC5" i="2"/>
  <c r="I434" i="2"/>
  <c r="H21" i="1"/>
  <c r="Y169" i="2"/>
  <c r="G583" i="2"/>
  <c r="D694" i="2"/>
  <c r="I566" i="2"/>
  <c r="K190" i="2"/>
  <c r="J253" i="2"/>
  <c r="AF90" i="2"/>
  <c r="H594" i="2"/>
  <c r="R313" i="2"/>
  <c r="BB5" i="2"/>
  <c r="H560" i="2"/>
  <c r="H434" i="2"/>
  <c r="H559" i="2"/>
  <c r="D574" i="2"/>
  <c r="G21" i="1"/>
  <c r="X169" i="2"/>
  <c r="H566" i="2"/>
  <c r="F583" i="2"/>
  <c r="I253" i="2"/>
  <c r="J190" i="2"/>
  <c r="G594" i="2"/>
  <c r="Q313" i="2"/>
  <c r="AE90" i="2"/>
  <c r="BA5" i="2"/>
  <c r="G560" i="2"/>
  <c r="AH115" i="2"/>
  <c r="G434" i="2"/>
  <c r="AK38" i="2"/>
  <c r="G559" i="2"/>
  <c r="F21" i="1"/>
  <c r="H253" i="2"/>
  <c r="F594" i="2"/>
  <c r="W169" i="2"/>
  <c r="E583" i="2"/>
  <c r="G566" i="2"/>
  <c r="P313" i="2"/>
  <c r="I190" i="2"/>
  <c r="AD90" i="2"/>
  <c r="F560" i="2"/>
  <c r="AG115" i="2"/>
  <c r="AJ38" i="2"/>
  <c r="F559" i="2"/>
  <c r="F434" i="2"/>
  <c r="AZ5" i="2"/>
  <c r="E21" i="1"/>
  <c r="F566" i="2"/>
  <c r="H190" i="2"/>
  <c r="E594" i="2"/>
  <c r="V169" i="2"/>
  <c r="D583" i="2"/>
  <c r="G253" i="2"/>
  <c r="AC90" i="2"/>
  <c r="E772" i="2"/>
  <c r="E559" i="2"/>
  <c r="E434" i="2"/>
  <c r="E560" i="2"/>
  <c r="X98" i="2"/>
  <c r="AF115" i="2"/>
  <c r="AY5" i="2"/>
  <c r="D21" i="1"/>
  <c r="U169" i="2"/>
  <c r="F253" i="2"/>
  <c r="G190" i="2"/>
  <c r="D772" i="2"/>
  <c r="D594" i="2"/>
  <c r="AX5" i="2"/>
  <c r="D560" i="2"/>
  <c r="D434" i="2"/>
  <c r="AB90" i="2"/>
  <c r="AE115" i="2"/>
  <c r="W98" i="2"/>
  <c r="D559" i="2"/>
  <c r="C21" i="1"/>
  <c r="B21" i="1" s="1"/>
  <c r="E769" i="2"/>
  <c r="K663" i="2"/>
  <c r="T424" i="2"/>
  <c r="S452" i="2"/>
  <c r="T406" i="2"/>
  <c r="G277" i="2"/>
  <c r="R451" i="2"/>
  <c r="T429" i="2"/>
  <c r="E770" i="2"/>
  <c r="T417" i="2"/>
  <c r="S20" i="1"/>
  <c r="D769" i="2"/>
  <c r="S429" i="2"/>
  <c r="J663" i="2"/>
  <c r="S424" i="2"/>
  <c r="R452" i="2"/>
  <c r="S406" i="2"/>
  <c r="S417" i="2"/>
  <c r="D770" i="2"/>
  <c r="R20" i="1"/>
  <c r="K711" i="2"/>
  <c r="R459" i="2"/>
  <c r="F764" i="2"/>
  <c r="I663" i="2"/>
  <c r="R424" i="2"/>
  <c r="Q452" i="2"/>
  <c r="R406" i="2"/>
  <c r="Q451" i="2"/>
  <c r="R417" i="2"/>
  <c r="R429" i="2"/>
  <c r="Q20" i="1"/>
  <c r="Q429" i="2"/>
  <c r="P452" i="2"/>
  <c r="Q459" i="2"/>
  <c r="E764" i="2"/>
  <c r="H663" i="2"/>
  <c r="Q424" i="2"/>
  <c r="Q406" i="2"/>
  <c r="Q417" i="2"/>
  <c r="J711" i="2"/>
  <c r="P451" i="2"/>
  <c r="P20" i="1"/>
  <c r="P459" i="2"/>
  <c r="P424" i="2"/>
  <c r="D764" i="2"/>
  <c r="G663" i="2"/>
  <c r="P406" i="2"/>
  <c r="O452" i="2"/>
  <c r="I711" i="2"/>
  <c r="O451" i="2"/>
  <c r="P417" i="2"/>
  <c r="P429" i="2"/>
  <c r="O20" i="1"/>
  <c r="O429" i="2"/>
  <c r="F663" i="2"/>
  <c r="O424" i="2"/>
  <c r="O459" i="2"/>
  <c r="N451" i="2"/>
  <c r="O406" i="2"/>
  <c r="N125" i="2"/>
  <c r="O417" i="2"/>
  <c r="L592" i="2"/>
  <c r="N20" i="1"/>
  <c r="M125" i="2"/>
  <c r="N452" i="2"/>
  <c r="N459" i="2"/>
  <c r="N424" i="2"/>
  <c r="N406" i="2"/>
  <c r="K592" i="2"/>
  <c r="M451" i="2"/>
  <c r="N417" i="2"/>
  <c r="E663" i="2"/>
  <c r="N429" i="2"/>
  <c r="M20" i="1"/>
  <c r="D663" i="2"/>
  <c r="M417" i="2"/>
  <c r="M459" i="2"/>
  <c r="M424" i="2"/>
  <c r="M406" i="2"/>
  <c r="M429" i="2"/>
  <c r="M452" i="2"/>
  <c r="J592" i="2"/>
  <c r="L125" i="2"/>
  <c r="L20" i="1"/>
  <c r="L417" i="2"/>
  <c r="L406" i="2"/>
  <c r="L429" i="2"/>
  <c r="L459" i="2"/>
  <c r="L451" i="2"/>
  <c r="I592" i="2"/>
  <c r="L452" i="2"/>
  <c r="L424" i="2"/>
  <c r="K20" i="1"/>
  <c r="K459" i="2"/>
  <c r="J424" i="2"/>
  <c r="K406" i="2"/>
  <c r="K424" i="2"/>
  <c r="K452" i="2"/>
  <c r="H592" i="2"/>
  <c r="K451" i="2"/>
  <c r="K429" i="2"/>
  <c r="K417" i="2"/>
  <c r="J20" i="1"/>
  <c r="J417" i="2"/>
  <c r="J459" i="2"/>
  <c r="J452" i="2"/>
  <c r="J429" i="2"/>
  <c r="G592" i="2"/>
  <c r="J451" i="2"/>
  <c r="J406" i="2"/>
  <c r="I20" i="1"/>
  <c r="I452" i="2"/>
  <c r="F592" i="2"/>
  <c r="I424" i="2"/>
  <c r="F277" i="2"/>
  <c r="I459" i="2"/>
  <c r="I451" i="2"/>
  <c r="I417" i="2"/>
  <c r="I406" i="2"/>
  <c r="I429" i="2"/>
  <c r="H424" i="2"/>
  <c r="H711" i="2"/>
  <c r="G711" i="2"/>
  <c r="H451" i="2"/>
  <c r="H459" i="2"/>
  <c r="E277" i="2"/>
  <c r="D277" i="2"/>
  <c r="H452" i="2"/>
  <c r="G424" i="2"/>
  <c r="G459" i="2"/>
  <c r="G451" i="2"/>
  <c r="H417" i="2"/>
  <c r="G417" i="2"/>
  <c r="H406" i="2"/>
  <c r="H429" i="2"/>
  <c r="G429" i="2"/>
  <c r="E592" i="2"/>
  <c r="D592" i="2"/>
  <c r="H20" i="1"/>
  <c r="G20" i="1"/>
  <c r="F20" i="1"/>
  <c r="G452" i="2"/>
  <c r="G406" i="2"/>
  <c r="F452" i="2"/>
  <c r="F424" i="2"/>
  <c r="F711" i="2"/>
  <c r="F459" i="2"/>
  <c r="F417" i="2"/>
  <c r="F429" i="2"/>
  <c r="F777" i="2"/>
  <c r="F451" i="2"/>
  <c r="F406" i="2"/>
  <c r="E20" i="1"/>
  <c r="E711" i="2"/>
  <c r="E777" i="2"/>
  <c r="E424" i="2"/>
  <c r="E451" i="2"/>
  <c r="E459" i="2"/>
  <c r="E452" i="2"/>
  <c r="E406" i="2"/>
  <c r="E429" i="2"/>
  <c r="E417" i="2"/>
  <c r="D424" i="2"/>
  <c r="D429" i="2"/>
  <c r="D20" i="1"/>
  <c r="D459" i="2"/>
  <c r="D452" i="2"/>
  <c r="D711" i="2"/>
  <c r="D777" i="2"/>
  <c r="D417" i="2"/>
  <c r="D451" i="2"/>
  <c r="D406" i="2"/>
  <c r="C20" i="1"/>
  <c r="BE11" i="2"/>
  <c r="AT83" i="2"/>
  <c r="T169" i="2"/>
  <c r="AV30" i="2"/>
  <c r="AH100" i="2"/>
  <c r="R427" i="2"/>
  <c r="AA90" i="2"/>
  <c r="T386" i="2"/>
  <c r="AU32" i="2"/>
  <c r="AT27" i="2"/>
  <c r="AW5" i="2"/>
  <c r="AT40" i="2"/>
  <c r="AU70" i="2"/>
  <c r="Q412" i="2"/>
  <c r="AM43" i="2"/>
  <c r="U310" i="2"/>
  <c r="BA17" i="2"/>
  <c r="AX68" i="2"/>
  <c r="AV6" i="2"/>
  <c r="Z185" i="2"/>
  <c r="AS50" i="2"/>
  <c r="AV26" i="2"/>
  <c r="AP2" i="2"/>
  <c r="AM74" i="2"/>
  <c r="AV18" i="2"/>
  <c r="Q19" i="1"/>
  <c r="AZ17" i="2"/>
  <c r="AW68" i="2"/>
  <c r="AV5" i="2"/>
  <c r="S169" i="2"/>
  <c r="Q427" i="2"/>
  <c r="Z90" i="2"/>
  <c r="AG100" i="2"/>
  <c r="P412" i="2"/>
  <c r="S386" i="2"/>
  <c r="AS27" i="2"/>
  <c r="AS40" i="2"/>
  <c r="AS83" i="2"/>
  <c r="AT70" i="2"/>
  <c r="AL43" i="2"/>
  <c r="AU30" i="2"/>
  <c r="AR50" i="2"/>
  <c r="AU6" i="2"/>
  <c r="AT32" i="2"/>
  <c r="T310" i="2"/>
  <c r="BD11" i="2"/>
  <c r="Y185" i="2"/>
  <c r="AU26" i="2"/>
  <c r="AL74" i="2"/>
  <c r="AO2" i="2"/>
  <c r="AU18" i="2"/>
  <c r="P19" i="1"/>
  <c r="AU5" i="2"/>
  <c r="R386" i="2"/>
  <c r="AR83" i="2"/>
  <c r="AR40" i="2"/>
  <c r="AR27" i="2"/>
  <c r="AS70" i="2"/>
  <c r="R169" i="2"/>
  <c r="Y90" i="2"/>
  <c r="AF100" i="2"/>
  <c r="AK43" i="2"/>
  <c r="P427" i="2"/>
  <c r="AV68" i="2"/>
  <c r="AY17" i="2"/>
  <c r="AT30" i="2"/>
  <c r="O412" i="2"/>
  <c r="BC11" i="2"/>
  <c r="AT6" i="2"/>
  <c r="AS32" i="2"/>
  <c r="S310" i="2"/>
  <c r="AN2" i="2"/>
  <c r="AT18" i="2"/>
  <c r="X185" i="2"/>
  <c r="AQ50" i="2"/>
  <c r="AT26" i="2"/>
  <c r="AK74" i="2"/>
  <c r="O19" i="1"/>
  <c r="O427" i="2"/>
  <c r="O222" i="2"/>
  <c r="AS6" i="2"/>
  <c r="Q169" i="2"/>
  <c r="AE100" i="2"/>
  <c r="Q386" i="2"/>
  <c r="AQ27" i="2"/>
  <c r="AB181" i="2"/>
  <c r="N412" i="2"/>
  <c r="X90" i="2"/>
  <c r="BB11" i="2"/>
  <c r="AJ43" i="2"/>
  <c r="AP50" i="2"/>
  <c r="AQ83" i="2"/>
  <c r="AR70" i="2"/>
  <c r="AQ40" i="2"/>
  <c r="AU68" i="2"/>
  <c r="AT5" i="2"/>
  <c r="R310" i="2"/>
  <c r="AM2" i="2"/>
  <c r="AR32" i="2"/>
  <c r="AS30" i="2"/>
  <c r="AX17" i="2"/>
  <c r="AS26" i="2"/>
  <c r="AJ74" i="2"/>
  <c r="W185" i="2"/>
  <c r="AS18" i="2"/>
  <c r="N19" i="1"/>
  <c r="AI74" i="2"/>
  <c r="P169" i="2"/>
  <c r="N427" i="2"/>
  <c r="AS5" i="2"/>
  <c r="BA11" i="2"/>
  <c r="AR30" i="2"/>
  <c r="AR26" i="2"/>
  <c r="AD100" i="2"/>
  <c r="M412" i="2"/>
  <c r="N222" i="2"/>
  <c r="W90" i="2"/>
  <c r="AP40" i="2"/>
  <c r="AA181" i="2"/>
  <c r="AQ70" i="2"/>
  <c r="Q310" i="2"/>
  <c r="AI43" i="2"/>
  <c r="AP27" i="2"/>
  <c r="V185" i="2"/>
  <c r="P386" i="2"/>
  <c r="AQ32" i="2"/>
  <c r="AT68" i="2"/>
  <c r="AP83" i="2"/>
  <c r="AR6" i="2"/>
  <c r="AO50" i="2"/>
  <c r="AR18" i="2"/>
  <c r="AW17" i="2"/>
  <c r="AL2" i="2"/>
  <c r="M19" i="1"/>
  <c r="Z181" i="2"/>
  <c r="AO40" i="2"/>
  <c r="V90" i="2"/>
  <c r="O169" i="2"/>
  <c r="AZ11" i="2"/>
  <c r="AC100" i="2"/>
  <c r="M222" i="2"/>
  <c r="M427" i="2"/>
  <c r="AP70" i="2"/>
  <c r="L412" i="2"/>
  <c r="AH43" i="2"/>
  <c r="AO27" i="2"/>
  <c r="P310" i="2"/>
  <c r="AS68" i="2"/>
  <c r="O386" i="2"/>
  <c r="AP32" i="2"/>
  <c r="AN50" i="2"/>
  <c r="AO83" i="2"/>
  <c r="AK2" i="2"/>
  <c r="AR5" i="2"/>
  <c r="AQ6" i="2"/>
  <c r="AQ30" i="2"/>
  <c r="AV17" i="2"/>
  <c r="U185" i="2"/>
  <c r="AH74" i="2"/>
  <c r="AQ18" i="2"/>
  <c r="AQ26" i="2"/>
  <c r="L19" i="1"/>
  <c r="AR68" i="2"/>
  <c r="U90" i="2"/>
  <c r="N169" i="2"/>
  <c r="AB100" i="2"/>
  <c r="L427" i="2"/>
  <c r="L222" i="2"/>
  <c r="AM50" i="2"/>
  <c r="AN27" i="2"/>
  <c r="K412" i="2"/>
  <c r="AO70" i="2"/>
  <c r="AN40" i="2"/>
  <c r="F680" i="2"/>
  <c r="AN83" i="2"/>
  <c r="Y181" i="2"/>
  <c r="AG43" i="2"/>
  <c r="AP6" i="2"/>
  <c r="N386" i="2"/>
  <c r="AQ5" i="2"/>
  <c r="O310" i="2"/>
  <c r="AP30" i="2"/>
  <c r="AO32" i="2"/>
  <c r="AU17" i="2"/>
  <c r="T185" i="2"/>
  <c r="AJ2" i="2"/>
  <c r="AG74" i="2"/>
  <c r="AP26" i="2"/>
  <c r="AP18" i="2"/>
  <c r="K19" i="1"/>
  <c r="N310" i="2"/>
  <c r="AI2" i="2"/>
  <c r="AO30" i="2"/>
  <c r="AO6" i="2"/>
  <c r="M169" i="2"/>
  <c r="K222" i="2"/>
  <c r="K427" i="2"/>
  <c r="AF43" i="2"/>
  <c r="AA100" i="2"/>
  <c r="T90" i="2"/>
  <c r="E680" i="2"/>
  <c r="AM40" i="2"/>
  <c r="M386" i="2"/>
  <c r="AN70" i="2"/>
  <c r="AQ68" i="2"/>
  <c r="AM27" i="2"/>
  <c r="J412" i="2"/>
  <c r="AL50" i="2"/>
  <c r="AN32" i="2"/>
  <c r="AP5" i="2"/>
  <c r="AM83" i="2"/>
  <c r="AY11" i="2"/>
  <c r="AT17" i="2"/>
  <c r="S185" i="2"/>
  <c r="AO26" i="2"/>
  <c r="AF74" i="2"/>
  <c r="AO18" i="2"/>
  <c r="J19" i="1"/>
  <c r="S90" i="2"/>
  <c r="AM32" i="2"/>
  <c r="AK50" i="2"/>
  <c r="L386" i="2"/>
  <c r="D680" i="2"/>
  <c r="L169" i="2"/>
  <c r="AE43" i="2"/>
  <c r="AM70" i="2"/>
  <c r="AL27" i="2"/>
  <c r="Z100" i="2"/>
  <c r="J427" i="2"/>
  <c r="AH2" i="2"/>
  <c r="J222" i="2"/>
  <c r="I412" i="2"/>
  <c r="AL40" i="2"/>
  <c r="X181" i="2"/>
  <c r="M310" i="2"/>
  <c r="AP68" i="2"/>
  <c r="AL83" i="2"/>
  <c r="AN18" i="2"/>
  <c r="AN30" i="2"/>
  <c r="AX11" i="2"/>
  <c r="AO5" i="2"/>
  <c r="AN6" i="2"/>
  <c r="AS17" i="2"/>
  <c r="AN26" i="2"/>
  <c r="R185" i="2"/>
  <c r="AE74" i="2"/>
  <c r="I19" i="1"/>
  <c r="F755" i="2"/>
  <c r="AO68" i="2"/>
  <c r="L310" i="2"/>
  <c r="K169" i="2"/>
  <c r="R90" i="2"/>
  <c r="Y100" i="2"/>
  <c r="AK27" i="2"/>
  <c r="W181" i="2"/>
  <c r="I222" i="2"/>
  <c r="I427" i="2"/>
  <c r="H412" i="2"/>
  <c r="AD43" i="2"/>
  <c r="AK83" i="2"/>
  <c r="Q185" i="2"/>
  <c r="K386" i="2"/>
  <c r="AL70" i="2"/>
  <c r="AM30" i="2"/>
  <c r="AM6" i="2"/>
  <c r="AW11" i="2"/>
  <c r="AN5" i="2"/>
  <c r="AR17" i="2"/>
  <c r="AL32" i="2"/>
  <c r="AG2" i="2"/>
  <c r="AM18" i="2"/>
  <c r="AM26" i="2"/>
  <c r="AD74" i="2"/>
  <c r="H19" i="1"/>
  <c r="H222" i="2"/>
  <c r="J169" i="2"/>
  <c r="H427" i="2"/>
  <c r="G412" i="2"/>
  <c r="AJ27" i="2"/>
  <c r="AK40" i="2"/>
  <c r="X100" i="2"/>
  <c r="J386" i="2"/>
  <c r="V181" i="2"/>
  <c r="AC43" i="2"/>
  <c r="K310" i="2"/>
  <c r="Q90" i="2"/>
  <c r="AQ17" i="2"/>
  <c r="AJ83" i="2"/>
  <c r="N123" i="2"/>
  <c r="E755" i="2"/>
  <c r="AK70" i="2"/>
  <c r="AK32" i="2"/>
  <c r="AM5" i="2"/>
  <c r="AL6" i="2"/>
  <c r="AN68" i="2"/>
  <c r="AV11" i="2"/>
  <c r="AL30" i="2"/>
  <c r="P185" i="2"/>
  <c r="AL26" i="2"/>
  <c r="AC74" i="2"/>
  <c r="AL18" i="2"/>
  <c r="AF2" i="2"/>
  <c r="AJ50" i="2"/>
  <c r="G19" i="1"/>
  <c r="U181" i="2"/>
  <c r="AP17" i="2"/>
  <c r="I169" i="2"/>
  <c r="AJ32" i="2"/>
  <c r="J310" i="2"/>
  <c r="G222" i="2"/>
  <c r="G427" i="2"/>
  <c r="I386" i="2"/>
  <c r="AI27" i="2"/>
  <c r="W100" i="2"/>
  <c r="AJ40" i="2"/>
  <c r="M123" i="2"/>
  <c r="AI83" i="2"/>
  <c r="P90" i="2"/>
  <c r="D755" i="2"/>
  <c r="AJ70" i="2"/>
  <c r="AB43" i="2"/>
  <c r="AK6" i="2"/>
  <c r="AI50" i="2"/>
  <c r="AU11" i="2"/>
  <c r="AK30" i="2"/>
  <c r="AM68" i="2"/>
  <c r="AE2" i="2"/>
  <c r="AL5" i="2"/>
  <c r="AK18" i="2"/>
  <c r="AK26" i="2"/>
  <c r="O185" i="2"/>
  <c r="AB74" i="2"/>
  <c r="F19" i="1"/>
  <c r="F412" i="2"/>
  <c r="O90" i="2"/>
  <c r="AO17" i="2"/>
  <c r="H169" i="2"/>
  <c r="F427" i="2"/>
  <c r="AH27" i="2"/>
  <c r="V100" i="2"/>
  <c r="AI40" i="2"/>
  <c r="AI70" i="2"/>
  <c r="T181" i="2"/>
  <c r="F222" i="2"/>
  <c r="AH83" i="2"/>
  <c r="I310" i="2"/>
  <c r="AA43" i="2"/>
  <c r="AJ18" i="2"/>
  <c r="AJ30" i="2"/>
  <c r="AT11" i="2"/>
  <c r="L123" i="2"/>
  <c r="AL68" i="2"/>
  <c r="AJ6" i="2"/>
  <c r="AK5" i="2"/>
  <c r="AI32" i="2"/>
  <c r="AD2" i="2"/>
  <c r="N185" i="2"/>
  <c r="AJ26" i="2"/>
  <c r="AA74" i="2"/>
  <c r="E19" i="1"/>
  <c r="E783" i="2"/>
  <c r="E427" i="2"/>
  <c r="AI30" i="2"/>
  <c r="H386" i="2"/>
  <c r="G169" i="2"/>
  <c r="AH50" i="2"/>
  <c r="AH40" i="2"/>
  <c r="U100" i="2"/>
  <c r="N90" i="2"/>
  <c r="E412" i="2"/>
  <c r="K123" i="2"/>
  <c r="AH70" i="2"/>
  <c r="AN17" i="2"/>
  <c r="E222" i="2"/>
  <c r="H310" i="2"/>
  <c r="AG27" i="2"/>
  <c r="AI6" i="2"/>
  <c r="Z43" i="2"/>
  <c r="S181" i="2"/>
  <c r="AG83" i="2"/>
  <c r="AK68" i="2"/>
  <c r="AS11" i="2"/>
  <c r="AH32" i="2"/>
  <c r="AC2" i="2"/>
  <c r="AJ5" i="2"/>
  <c r="AI18" i="2"/>
  <c r="Z74" i="2"/>
  <c r="AI26" i="2"/>
  <c r="M185" i="2"/>
  <c r="D19" i="1"/>
  <c r="F169" i="2"/>
  <c r="AH18" i="2"/>
  <c r="AG40" i="2"/>
  <c r="D427" i="2"/>
  <c r="M90" i="2"/>
  <c r="Y43" i="2"/>
  <c r="T100" i="2"/>
  <c r="D412" i="2"/>
  <c r="D783" i="2"/>
  <c r="J123" i="2"/>
  <c r="AG50" i="2"/>
  <c r="AF27" i="2"/>
  <c r="AH30" i="2"/>
  <c r="R181" i="2"/>
  <c r="D222" i="2"/>
  <c r="G386" i="2"/>
  <c r="G310" i="2"/>
  <c r="AJ68" i="2"/>
  <c r="AG70" i="2"/>
  <c r="AI5" i="2"/>
  <c r="L185" i="2"/>
  <c r="AR11" i="2"/>
  <c r="AB2" i="2"/>
  <c r="AH6" i="2"/>
  <c r="AM17" i="2"/>
  <c r="AG32" i="2"/>
  <c r="AH26" i="2"/>
  <c r="Y74" i="2"/>
  <c r="C19" i="1"/>
  <c r="N579" i="2"/>
  <c r="Q509" i="2"/>
  <c r="K669" i="2"/>
  <c r="P547" i="2"/>
  <c r="O541" i="2"/>
  <c r="Q536" i="2"/>
  <c r="G261" i="2"/>
  <c r="Q503" i="2"/>
  <c r="Q402" i="2"/>
  <c r="L608" i="2"/>
  <c r="Q314" i="2"/>
  <c r="O571" i="2"/>
  <c r="Q134" i="2"/>
  <c r="O231" i="2"/>
  <c r="Q512" i="2"/>
  <c r="O538" i="2"/>
  <c r="P552" i="2"/>
  <c r="Q510" i="2"/>
  <c r="K655" i="2"/>
  <c r="L397" i="2"/>
  <c r="Q326" i="2"/>
  <c r="M604" i="2"/>
  <c r="P519" i="2"/>
  <c r="Q489" i="2"/>
  <c r="O557" i="2"/>
  <c r="Q534" i="2"/>
  <c r="Q432" i="2"/>
  <c r="Q490" i="2"/>
  <c r="Q496" i="2"/>
  <c r="T403" i="2"/>
  <c r="Q181" i="2"/>
  <c r="Q392" i="2"/>
  <c r="Q494" i="2"/>
  <c r="Q532" i="2"/>
  <c r="Q533" i="2"/>
  <c r="Q492" i="2"/>
  <c r="Q491" i="2"/>
  <c r="Q497" i="2"/>
  <c r="Q508" i="2"/>
  <c r="Q158" i="2"/>
  <c r="P539" i="2"/>
  <c r="Q160" i="2"/>
  <c r="Q498" i="2"/>
  <c r="R18" i="1"/>
  <c r="P509" i="2"/>
  <c r="P134" i="2"/>
  <c r="J669" i="2"/>
  <c r="N541" i="2"/>
  <c r="P536" i="2"/>
  <c r="P503" i="2"/>
  <c r="K608" i="2"/>
  <c r="P314" i="2"/>
  <c r="M579" i="2"/>
  <c r="P512" i="2"/>
  <c r="P402" i="2"/>
  <c r="N571" i="2"/>
  <c r="N231" i="2"/>
  <c r="F261" i="2"/>
  <c r="P533" i="2"/>
  <c r="L637" i="2"/>
  <c r="L604" i="2"/>
  <c r="J655" i="2"/>
  <c r="K397" i="2"/>
  <c r="P490" i="2"/>
  <c r="P326" i="2"/>
  <c r="P432" i="2"/>
  <c r="O519" i="2"/>
  <c r="P496" i="2"/>
  <c r="N557" i="2"/>
  <c r="P489" i="2"/>
  <c r="P510" i="2"/>
  <c r="N538" i="2"/>
  <c r="P181" i="2"/>
  <c r="O552" i="2"/>
  <c r="P497" i="2"/>
  <c r="P534" i="2"/>
  <c r="P532" i="2"/>
  <c r="P392" i="2"/>
  <c r="P492" i="2"/>
  <c r="P498" i="2"/>
  <c r="P494" i="2"/>
  <c r="O539" i="2"/>
  <c r="P160" i="2"/>
  <c r="P508" i="2"/>
  <c r="P158" i="2"/>
  <c r="P491" i="2"/>
  <c r="Q18" i="1"/>
  <c r="O536" i="2"/>
  <c r="O134" i="2"/>
  <c r="J389" i="2"/>
  <c r="N581" i="2"/>
  <c r="O509" i="2"/>
  <c r="O503" i="2"/>
  <c r="M541" i="2"/>
  <c r="O558" i="2"/>
  <c r="M571" i="2"/>
  <c r="O547" i="2"/>
  <c r="O314" i="2"/>
  <c r="O402" i="2"/>
  <c r="L579" i="2"/>
  <c r="O512" i="2"/>
  <c r="E261" i="2"/>
  <c r="M231" i="2"/>
  <c r="P18" i="1"/>
  <c r="I389" i="2"/>
  <c r="L541" i="2"/>
  <c r="M581" i="2"/>
  <c r="N558" i="2"/>
  <c r="N509" i="2"/>
  <c r="N503" i="2"/>
  <c r="N547" i="2"/>
  <c r="N536" i="2"/>
  <c r="N402" i="2"/>
  <c r="N314" i="2"/>
  <c r="D261" i="2"/>
  <c r="N134" i="2"/>
  <c r="K579" i="2"/>
  <c r="L231" i="2"/>
  <c r="N512" i="2"/>
  <c r="O18" i="1"/>
  <c r="J397" i="2"/>
  <c r="G715" i="2"/>
  <c r="O432" i="2"/>
  <c r="O494" i="2"/>
  <c r="K637" i="2"/>
  <c r="O181" i="2"/>
  <c r="N552" i="2"/>
  <c r="K604" i="2"/>
  <c r="O326" i="2"/>
  <c r="O496" i="2"/>
  <c r="O490" i="2"/>
  <c r="O532" i="2"/>
  <c r="O533" i="2"/>
  <c r="O510" i="2"/>
  <c r="O489" i="2"/>
  <c r="O492" i="2"/>
  <c r="O160" i="2"/>
  <c r="N539" i="2"/>
  <c r="O534" i="2"/>
  <c r="O491" i="2"/>
  <c r="M557" i="2"/>
  <c r="O508" i="2"/>
  <c r="S403" i="2"/>
  <c r="O158" i="2"/>
  <c r="O392" i="2"/>
  <c r="O497" i="2"/>
  <c r="O498" i="2"/>
  <c r="N18" i="1"/>
  <c r="J604" i="2"/>
  <c r="F715" i="2"/>
  <c r="N181" i="2"/>
  <c r="N432" i="2"/>
  <c r="M552" i="2"/>
  <c r="N519" i="2"/>
  <c r="N326" i="2"/>
  <c r="N494" i="2"/>
  <c r="N533" i="2"/>
  <c r="N496" i="2"/>
  <c r="N532" i="2"/>
  <c r="N490" i="2"/>
  <c r="I397" i="2"/>
  <c r="M539" i="2"/>
  <c r="N489" i="2"/>
  <c r="N492" i="2"/>
  <c r="N160" i="2"/>
  <c r="N534" i="2"/>
  <c r="N510" i="2"/>
  <c r="N491" i="2"/>
  <c r="N508" i="2"/>
  <c r="N497" i="2"/>
  <c r="N392" i="2"/>
  <c r="N498" i="2"/>
  <c r="L557" i="2"/>
  <c r="R403" i="2"/>
  <c r="N158" i="2"/>
  <c r="M18" i="1"/>
  <c r="M512" i="2"/>
  <c r="H389" i="2"/>
  <c r="I685" i="2"/>
  <c r="M547" i="2"/>
  <c r="L581" i="2"/>
  <c r="K541" i="2"/>
  <c r="M558" i="2"/>
  <c r="M536" i="2"/>
  <c r="L571" i="2"/>
  <c r="M503" i="2"/>
  <c r="M314" i="2"/>
  <c r="J579" i="2"/>
  <c r="M509" i="2"/>
  <c r="M134" i="2"/>
  <c r="M402" i="2"/>
  <c r="K231" i="2"/>
  <c r="M508" i="2"/>
  <c r="M326" i="2"/>
  <c r="I604" i="2"/>
  <c r="J637" i="2"/>
  <c r="M432" i="2"/>
  <c r="M510" i="2"/>
  <c r="M496" i="2"/>
  <c r="F745" i="2"/>
  <c r="M519" i="2"/>
  <c r="M392" i="2"/>
  <c r="L552" i="2"/>
  <c r="M494" i="2"/>
  <c r="M489" i="2"/>
  <c r="M491" i="2"/>
  <c r="M532" i="2"/>
  <c r="L539" i="2"/>
  <c r="M181" i="2"/>
  <c r="M538" i="2"/>
  <c r="M490" i="2"/>
  <c r="K557" i="2"/>
  <c r="F740" i="2"/>
  <c r="M492" i="2"/>
  <c r="M533" i="2"/>
  <c r="M497" i="2"/>
  <c r="M534" i="2"/>
  <c r="M160" i="2"/>
  <c r="M498" i="2"/>
  <c r="M158" i="2"/>
  <c r="Q403" i="2"/>
  <c r="L18" i="1"/>
  <c r="G389" i="2"/>
  <c r="J541" i="2"/>
  <c r="K581" i="2"/>
  <c r="L503" i="2"/>
  <c r="H685" i="2"/>
  <c r="L402" i="2"/>
  <c r="L547" i="2"/>
  <c r="K571" i="2"/>
  <c r="L314" i="2"/>
  <c r="L558" i="2"/>
  <c r="I579" i="2"/>
  <c r="L509" i="2"/>
  <c r="I494" i="2"/>
  <c r="L536" i="2"/>
  <c r="L134" i="2"/>
  <c r="L512" i="2"/>
  <c r="I637" i="2"/>
  <c r="L496" i="2"/>
  <c r="L510" i="2"/>
  <c r="L519" i="2"/>
  <c r="K552" i="2"/>
  <c r="L490" i="2"/>
  <c r="L326" i="2"/>
  <c r="H604" i="2"/>
  <c r="J557" i="2"/>
  <c r="L432" i="2"/>
  <c r="E745" i="2"/>
  <c r="L532" i="2"/>
  <c r="E740" i="2"/>
  <c r="K539" i="2"/>
  <c r="L489" i="2"/>
  <c r="L538" i="2"/>
  <c r="L392" i="2"/>
  <c r="L508" i="2"/>
  <c r="L497" i="2"/>
  <c r="L181" i="2"/>
  <c r="L534" i="2"/>
  <c r="L492" i="2"/>
  <c r="L160" i="2"/>
  <c r="L533" i="2"/>
  <c r="L491" i="2"/>
  <c r="L494" i="2"/>
  <c r="L498" i="2"/>
  <c r="P403" i="2"/>
  <c r="L158" i="2"/>
  <c r="K18" i="1"/>
  <c r="F389" i="2"/>
  <c r="K402" i="2"/>
  <c r="J581" i="2"/>
  <c r="G685" i="2"/>
  <c r="K547" i="2"/>
  <c r="K503" i="2"/>
  <c r="G719" i="2"/>
  <c r="I541" i="2"/>
  <c r="K314" i="2"/>
  <c r="K558" i="2"/>
  <c r="K509" i="2"/>
  <c r="H579" i="2"/>
  <c r="K536" i="2"/>
  <c r="J231" i="2"/>
  <c r="K134" i="2"/>
  <c r="K512" i="2"/>
  <c r="D745" i="2"/>
  <c r="K496" i="2"/>
  <c r="K519" i="2"/>
  <c r="K432" i="2"/>
  <c r="G604" i="2"/>
  <c r="H637" i="2"/>
  <c r="K489" i="2"/>
  <c r="K490" i="2"/>
  <c r="J552" i="2"/>
  <c r="K326" i="2"/>
  <c r="D740" i="2"/>
  <c r="K532" i="2"/>
  <c r="I557" i="2"/>
  <c r="K392" i="2"/>
  <c r="J539" i="2"/>
  <c r="K508" i="2"/>
  <c r="K491" i="2"/>
  <c r="K494" i="2"/>
  <c r="K181" i="2"/>
  <c r="K510" i="2"/>
  <c r="K497" i="2"/>
  <c r="K538" i="2"/>
  <c r="K492" i="2"/>
  <c r="K160" i="2"/>
  <c r="K533" i="2"/>
  <c r="K498" i="2"/>
  <c r="K534" i="2"/>
  <c r="O403" i="2"/>
  <c r="K158" i="2"/>
  <c r="J18" i="1"/>
  <c r="J509" i="2"/>
  <c r="J536" i="2"/>
  <c r="J558" i="2"/>
  <c r="E389" i="2"/>
  <c r="H541" i="2"/>
  <c r="J402" i="2"/>
  <c r="F685" i="2"/>
  <c r="J503" i="2"/>
  <c r="J687" i="2"/>
  <c r="J571" i="2"/>
  <c r="J547" i="2"/>
  <c r="J314" i="2"/>
  <c r="I669" i="2"/>
  <c r="J608" i="2"/>
  <c r="G579" i="2"/>
  <c r="J134" i="2"/>
  <c r="J512" i="2"/>
  <c r="I231" i="2"/>
  <c r="J533" i="2"/>
  <c r="J510" i="2"/>
  <c r="I552" i="2"/>
  <c r="J181" i="2"/>
  <c r="J519" i="2"/>
  <c r="F604" i="2"/>
  <c r="J326" i="2"/>
  <c r="J532" i="2"/>
  <c r="E715" i="2"/>
  <c r="H397" i="2"/>
  <c r="J432" i="2"/>
  <c r="J496" i="2"/>
  <c r="I655" i="2"/>
  <c r="H557" i="2"/>
  <c r="G637" i="2"/>
  <c r="J489" i="2"/>
  <c r="J392" i="2"/>
  <c r="J490" i="2"/>
  <c r="J492" i="2"/>
  <c r="J160" i="2"/>
  <c r="J498" i="2"/>
  <c r="I539" i="2"/>
  <c r="J494" i="2"/>
  <c r="J538" i="2"/>
  <c r="J158" i="2"/>
  <c r="J534" i="2"/>
  <c r="J508" i="2"/>
  <c r="J497" i="2"/>
  <c r="N403" i="2"/>
  <c r="J491" i="2"/>
  <c r="I18" i="1"/>
  <c r="I536" i="2"/>
  <c r="D389" i="2"/>
  <c r="I581" i="2"/>
  <c r="H669" i="2"/>
  <c r="I503" i="2"/>
  <c r="I547" i="2"/>
  <c r="I558" i="2"/>
  <c r="G541" i="2"/>
  <c r="I687" i="2"/>
  <c r="I571" i="2"/>
  <c r="I509" i="2"/>
  <c r="I608" i="2"/>
  <c r="I314" i="2"/>
  <c r="I512" i="2"/>
  <c r="I402" i="2"/>
  <c r="H231" i="2"/>
  <c r="F579" i="2"/>
  <c r="I134" i="2"/>
  <c r="I181" i="2"/>
  <c r="I532" i="2"/>
  <c r="E604" i="2"/>
  <c r="H539" i="2"/>
  <c r="I533" i="2"/>
  <c r="I160" i="2"/>
  <c r="I490" i="2"/>
  <c r="I326" i="2"/>
  <c r="D715" i="2"/>
  <c r="G397" i="2"/>
  <c r="F637" i="2"/>
  <c r="H552" i="2"/>
  <c r="I432" i="2"/>
  <c r="I392" i="2"/>
  <c r="I519" i="2"/>
  <c r="H655" i="2"/>
  <c r="I489" i="2"/>
  <c r="G557" i="2"/>
  <c r="I496" i="2"/>
  <c r="I492" i="2"/>
  <c r="I510" i="2"/>
  <c r="I538" i="2"/>
  <c r="I498" i="2"/>
  <c r="I497" i="2"/>
  <c r="I534" i="2"/>
  <c r="I508" i="2"/>
  <c r="I158" i="2"/>
  <c r="I491" i="2"/>
  <c r="M403" i="2"/>
  <c r="H18" i="1"/>
  <c r="H571" i="2"/>
  <c r="H512" i="2"/>
  <c r="H558" i="2"/>
  <c r="H608" i="2"/>
  <c r="H581" i="2"/>
  <c r="G669" i="2"/>
  <c r="H547" i="2"/>
  <c r="H503" i="2"/>
  <c r="E685" i="2"/>
  <c r="H536" i="2"/>
  <c r="H314" i="2"/>
  <c r="H687" i="2"/>
  <c r="H402" i="2"/>
  <c r="H509" i="2"/>
  <c r="E579" i="2"/>
  <c r="G231" i="2"/>
  <c r="H134" i="2"/>
  <c r="G552" i="2"/>
  <c r="H496" i="2"/>
  <c r="H519" i="2"/>
  <c r="E637" i="2"/>
  <c r="F397" i="2"/>
  <c r="H490" i="2"/>
  <c r="H538" i="2"/>
  <c r="H492" i="2"/>
  <c r="H326" i="2"/>
  <c r="F557" i="2"/>
  <c r="H510" i="2"/>
  <c r="H432" i="2"/>
  <c r="H181" i="2"/>
  <c r="H534" i="2"/>
  <c r="H532" i="2"/>
  <c r="H533" i="2"/>
  <c r="H489" i="2"/>
  <c r="H160" i="2"/>
  <c r="H494" i="2"/>
  <c r="H158" i="2"/>
  <c r="H392" i="2"/>
  <c r="H497" i="2"/>
  <c r="H508" i="2"/>
  <c r="H498" i="2"/>
  <c r="H491" i="2"/>
  <c r="L403" i="2"/>
  <c r="G18" i="1"/>
  <c r="G509" i="2"/>
  <c r="G687" i="2"/>
  <c r="D685" i="2"/>
  <c r="G547" i="2"/>
  <c r="G558" i="2"/>
  <c r="G314" i="2"/>
  <c r="G503" i="2"/>
  <c r="G581" i="2"/>
  <c r="G571" i="2"/>
  <c r="G608" i="2"/>
  <c r="D579" i="2"/>
  <c r="G402" i="2"/>
  <c r="G536" i="2"/>
  <c r="G512" i="2"/>
  <c r="F231" i="2"/>
  <c r="G134" i="2"/>
  <c r="G158" i="2"/>
  <c r="G160" i="2"/>
  <c r="G489" i="2"/>
  <c r="G490" i="2"/>
  <c r="G539" i="2"/>
  <c r="G655" i="2"/>
  <c r="G492" i="2"/>
  <c r="G538" i="2"/>
  <c r="G326" i="2"/>
  <c r="G510" i="2"/>
  <c r="F552" i="2"/>
  <c r="G432" i="2"/>
  <c r="D637" i="2"/>
  <c r="G181" i="2"/>
  <c r="G532" i="2"/>
  <c r="G533" i="2"/>
  <c r="G534" i="2"/>
  <c r="G496" i="2"/>
  <c r="G519" i="2"/>
  <c r="G508" i="2"/>
  <c r="G392" i="2"/>
  <c r="G494" i="2"/>
  <c r="G497" i="2"/>
  <c r="G498" i="2"/>
  <c r="G491" i="2"/>
  <c r="K403" i="2"/>
  <c r="F18" i="1"/>
  <c r="F314" i="2"/>
  <c r="F669" i="2"/>
  <c r="F547" i="2"/>
  <c r="F581" i="2"/>
  <c r="F719" i="2"/>
  <c r="F608" i="2"/>
  <c r="F503" i="2"/>
  <c r="F687" i="2"/>
  <c r="F558" i="2"/>
  <c r="F571" i="2"/>
  <c r="F541" i="2"/>
  <c r="F134" i="2"/>
  <c r="F509" i="2"/>
  <c r="F536" i="2"/>
  <c r="F402" i="2"/>
  <c r="F512" i="2"/>
  <c r="E575" i="2"/>
  <c r="F539" i="2"/>
  <c r="F532" i="2"/>
  <c r="F508" i="2"/>
  <c r="F498" i="2"/>
  <c r="F496" i="2"/>
  <c r="D789" i="2"/>
  <c r="F432" i="2"/>
  <c r="F519" i="2"/>
  <c r="F534" i="2"/>
  <c r="E397" i="2"/>
  <c r="F510" i="2"/>
  <c r="F490" i="2"/>
  <c r="F491" i="2"/>
  <c r="F538" i="2"/>
  <c r="F492" i="2"/>
  <c r="F533" i="2"/>
  <c r="F655" i="2"/>
  <c r="F494" i="2"/>
  <c r="F181" i="2"/>
  <c r="F497" i="2"/>
  <c r="F489" i="2"/>
  <c r="F160" i="2"/>
  <c r="F158" i="2"/>
  <c r="F392" i="2"/>
  <c r="J403" i="2"/>
  <c r="E18" i="1"/>
  <c r="E687" i="2"/>
  <c r="E547" i="2"/>
  <c r="E719" i="2"/>
  <c r="E402" i="2"/>
  <c r="E503" i="2"/>
  <c r="E314" i="2"/>
  <c r="E581" i="2"/>
  <c r="E608" i="2"/>
  <c r="E541" i="2"/>
  <c r="E509" i="2"/>
  <c r="E669" i="2"/>
  <c r="E571" i="2"/>
  <c r="E558" i="2"/>
  <c r="E231" i="2"/>
  <c r="E512" i="2"/>
  <c r="E536" i="2"/>
  <c r="E134" i="2"/>
  <c r="E534" i="2"/>
  <c r="E497" i="2"/>
  <c r="E326" i="2"/>
  <c r="E557" i="2"/>
  <c r="E538" i="2"/>
  <c r="E532" i="2"/>
  <c r="E552" i="2"/>
  <c r="D575" i="2"/>
  <c r="E489" i="2"/>
  <c r="E490" i="2"/>
  <c r="E432" i="2"/>
  <c r="E519" i="2"/>
  <c r="E510" i="2"/>
  <c r="E533" i="2"/>
  <c r="E539" i="2"/>
  <c r="E655" i="2"/>
  <c r="E494" i="2"/>
  <c r="E160" i="2"/>
  <c r="E496" i="2"/>
  <c r="E181" i="2"/>
  <c r="E492" i="2"/>
  <c r="E491" i="2"/>
  <c r="E508" i="2"/>
  <c r="E392" i="2"/>
  <c r="E158" i="2"/>
  <c r="I403" i="2"/>
  <c r="E498" i="2"/>
  <c r="D18" i="1"/>
  <c r="D669" i="2"/>
  <c r="D687" i="2"/>
  <c r="D134" i="2"/>
  <c r="D503" i="2"/>
  <c r="D719" i="2"/>
  <c r="D608" i="2"/>
  <c r="D558" i="2"/>
  <c r="D547" i="2"/>
  <c r="D581" i="2"/>
  <c r="D314" i="2"/>
  <c r="D571" i="2"/>
  <c r="D541" i="2"/>
  <c r="D509" i="2"/>
  <c r="D402" i="2"/>
  <c r="D536" i="2"/>
  <c r="D231" i="2"/>
  <c r="D512" i="2"/>
  <c r="D604" i="2"/>
  <c r="D510" i="2"/>
  <c r="D534" i="2"/>
  <c r="D552" i="2"/>
  <c r="D519" i="2"/>
  <c r="D533" i="2"/>
  <c r="D496" i="2"/>
  <c r="D491" i="2"/>
  <c r="D655" i="2"/>
  <c r="D432" i="2"/>
  <c r="D490" i="2"/>
  <c r="D397" i="2"/>
  <c r="D181" i="2"/>
  <c r="D557" i="2"/>
  <c r="D539" i="2"/>
  <c r="D326" i="2"/>
  <c r="D494" i="2"/>
  <c r="H403" i="2"/>
  <c r="D538" i="2"/>
  <c r="D492" i="2"/>
  <c r="D498" i="2"/>
  <c r="D532" i="2"/>
  <c r="D497" i="2"/>
  <c r="D508" i="2"/>
  <c r="D489" i="2"/>
  <c r="D392" i="2"/>
  <c r="D160" i="2"/>
  <c r="D158" i="2"/>
  <c r="C18" i="1"/>
  <c r="T366" i="2"/>
  <c r="S377" i="2"/>
  <c r="Z102" i="2"/>
  <c r="AD67" i="2"/>
  <c r="AG35" i="2"/>
  <c r="AH118" i="2"/>
  <c r="AB137" i="2"/>
  <c r="U141" i="2"/>
  <c r="AE46" i="2"/>
  <c r="AF65" i="2"/>
  <c r="X214" i="2"/>
  <c r="X171" i="2"/>
  <c r="AD34" i="2"/>
  <c r="AE27" i="2"/>
  <c r="AR52" i="2"/>
  <c r="W276" i="2"/>
  <c r="X43" i="2"/>
  <c r="AF40" i="2"/>
  <c r="AE104" i="2"/>
  <c r="AQ11" i="2"/>
  <c r="AF59" i="2"/>
  <c r="AD56" i="2"/>
  <c r="AG18" i="2"/>
  <c r="X87" i="2"/>
  <c r="AA2" i="2"/>
  <c r="AI33" i="2"/>
  <c r="AF32" i="2"/>
  <c r="AL17" i="2"/>
  <c r="X74" i="2"/>
  <c r="AG6" i="2"/>
  <c r="AG30" i="2"/>
  <c r="AG53" i="2"/>
  <c r="AG26" i="2"/>
  <c r="Z17" i="1"/>
  <c r="I667" i="2"/>
  <c r="AP11" i="2"/>
  <c r="AG118" i="2"/>
  <c r="I309" i="2"/>
  <c r="AC56" i="2"/>
  <c r="AD46" i="2"/>
  <c r="AF30" i="2"/>
  <c r="Z274" i="2"/>
  <c r="P324" i="2"/>
  <c r="AQ52" i="2"/>
  <c r="S366" i="2"/>
  <c r="I681" i="2"/>
  <c r="AD104" i="2"/>
  <c r="W214" i="2"/>
  <c r="AC121" i="2"/>
  <c r="AE59" i="2"/>
  <c r="AA137" i="2"/>
  <c r="AI38" i="2"/>
  <c r="W87" i="2"/>
  <c r="AF18" i="2"/>
  <c r="AA234" i="2"/>
  <c r="AF35" i="2"/>
  <c r="Z2" i="2"/>
  <c r="W43" i="2"/>
  <c r="AE65" i="2"/>
  <c r="W74" i="2"/>
  <c r="Y102" i="2"/>
  <c r="AC67" i="2"/>
  <c r="AK17" i="2"/>
  <c r="AF53" i="2"/>
  <c r="AH33" i="2"/>
  <c r="AF6" i="2"/>
  <c r="W171" i="2"/>
  <c r="AF26" i="2"/>
  <c r="AE32" i="2"/>
  <c r="Y17" i="1"/>
  <c r="AE35" i="2"/>
  <c r="H667" i="2"/>
  <c r="AH38" i="2"/>
  <c r="V276" i="2"/>
  <c r="H309" i="2"/>
  <c r="T141" i="2"/>
  <c r="E757" i="2"/>
  <c r="V74" i="2"/>
  <c r="AF118" i="2"/>
  <c r="Z137" i="2"/>
  <c r="O324" i="2"/>
  <c r="AO11" i="2"/>
  <c r="AP52" i="2"/>
  <c r="Y274" i="2"/>
  <c r="AB121" i="2"/>
  <c r="AC46" i="2"/>
  <c r="AE40" i="2"/>
  <c r="AC104" i="2"/>
  <c r="Z234" i="2"/>
  <c r="V214" i="2"/>
  <c r="Y2" i="2"/>
  <c r="AD65" i="2"/>
  <c r="AB56" i="2"/>
  <c r="X102" i="2"/>
  <c r="AE6" i="2"/>
  <c r="AE30" i="2"/>
  <c r="V171" i="2"/>
  <c r="AJ17" i="2"/>
  <c r="AE53" i="2"/>
  <c r="X17" i="1"/>
  <c r="W17" i="1"/>
  <c r="V17" i="1"/>
  <c r="AD53" i="2"/>
  <c r="H681" i="2"/>
  <c r="Y234" i="2"/>
  <c r="S141" i="2"/>
  <c r="T273" i="2"/>
  <c r="AC34" i="2"/>
  <c r="R377" i="2"/>
  <c r="AA56" i="2"/>
  <c r="AF71" i="2"/>
  <c r="AD27" i="2"/>
  <c r="X274" i="2"/>
  <c r="AC65" i="2"/>
  <c r="AN11" i="2"/>
  <c r="R366" i="2"/>
  <c r="AB104" i="2"/>
  <c r="AG38" i="2"/>
  <c r="AE18" i="2"/>
  <c r="AD40" i="2"/>
  <c r="N324" i="2"/>
  <c r="AD35" i="2"/>
  <c r="V87" i="2"/>
  <c r="AD59" i="2"/>
  <c r="V43" i="2"/>
  <c r="U74" i="2"/>
  <c r="W102" i="2"/>
  <c r="AG33" i="2"/>
  <c r="AB67" i="2"/>
  <c r="AE26" i="2"/>
  <c r="AD6" i="2"/>
  <c r="AD32" i="2"/>
  <c r="U87" i="2"/>
  <c r="U214" i="2"/>
  <c r="S273" i="2"/>
  <c r="D757" i="2"/>
  <c r="X2" i="2"/>
  <c r="Q377" i="2"/>
  <c r="AB34" i="2"/>
  <c r="Q366" i="2"/>
  <c r="U276" i="2"/>
  <c r="AC27" i="2"/>
  <c r="AE71" i="2"/>
  <c r="G681" i="2"/>
  <c r="G667" i="2"/>
  <c r="AO52" i="2"/>
  <c r="G309" i="2"/>
  <c r="Y137" i="2"/>
  <c r="AA121" i="2"/>
  <c r="AD18" i="2"/>
  <c r="U43" i="2"/>
  <c r="AD118" i="2"/>
  <c r="AC59" i="2"/>
  <c r="AA67" i="2"/>
  <c r="AB46" i="2"/>
  <c r="AD30" i="2"/>
  <c r="AI17" i="2"/>
  <c r="U171" i="2"/>
  <c r="AF33" i="2"/>
  <c r="AD26" i="2"/>
  <c r="AC32" i="2"/>
  <c r="S214" i="2"/>
  <c r="AC186" i="2"/>
  <c r="S276" i="2"/>
  <c r="O377" i="2"/>
  <c r="AM52" i="2"/>
  <c r="W234" i="2"/>
  <c r="W137" i="2"/>
  <c r="Q141" i="2"/>
  <c r="Q273" i="2"/>
  <c r="Z34" i="2"/>
  <c r="Y67" i="2"/>
  <c r="AC71" i="2"/>
  <c r="Y121" i="2"/>
  <c r="Z104" i="2"/>
  <c r="L324" i="2"/>
  <c r="AB40" i="2"/>
  <c r="S43" i="2"/>
  <c r="AA65" i="2"/>
  <c r="AB35" i="2"/>
  <c r="AC118" i="2"/>
  <c r="S87" i="2"/>
  <c r="AB30" i="2"/>
  <c r="Z46" i="2"/>
  <c r="AB18" i="2"/>
  <c r="AA27" i="2"/>
  <c r="AA59" i="2"/>
  <c r="U102" i="2"/>
  <c r="AG17" i="2"/>
  <c r="AB6" i="2"/>
  <c r="S171" i="2"/>
  <c r="S74" i="2"/>
  <c r="AA32" i="2"/>
  <c r="AD33" i="2"/>
  <c r="AB26" i="2"/>
  <c r="AB53" i="2"/>
  <c r="T17" i="1"/>
  <c r="AA53" i="2"/>
  <c r="Z65" i="2"/>
  <c r="K324" i="2"/>
  <c r="V234" i="2"/>
  <c r="AB186" i="2"/>
  <c r="P141" i="2"/>
  <c r="N377" i="2"/>
  <c r="X67" i="2"/>
  <c r="R276" i="2"/>
  <c r="Y104" i="2"/>
  <c r="P273" i="2"/>
  <c r="Y34" i="2"/>
  <c r="AB71" i="2"/>
  <c r="Z27" i="2"/>
  <c r="X56" i="2"/>
  <c r="T102" i="2"/>
  <c r="V137" i="2"/>
  <c r="R43" i="2"/>
  <c r="R214" i="2"/>
  <c r="AL52" i="2"/>
  <c r="X121" i="2"/>
  <c r="AB118" i="2"/>
  <c r="AA30" i="2"/>
  <c r="AA40" i="2"/>
  <c r="Z59" i="2"/>
  <c r="AC33" i="2"/>
  <c r="AA18" i="2"/>
  <c r="AA35" i="2"/>
  <c r="R87" i="2"/>
  <c r="Y46" i="2"/>
  <c r="Z32" i="2"/>
  <c r="R171" i="2"/>
  <c r="AA6" i="2"/>
  <c r="R74" i="2"/>
  <c r="AF17" i="2"/>
  <c r="AA26" i="2"/>
  <c r="S17" i="1"/>
  <c r="S102" i="2"/>
  <c r="Y59" i="2"/>
  <c r="O141" i="2"/>
  <c r="Q180" i="2"/>
  <c r="Q171" i="2"/>
  <c r="X46" i="2"/>
  <c r="W56" i="2"/>
  <c r="Y65" i="2"/>
  <c r="W67" i="2"/>
  <c r="Z40" i="2"/>
  <c r="Q43" i="2"/>
  <c r="W2" i="2"/>
  <c r="Q74" i="2"/>
  <c r="X34" i="2"/>
  <c r="Y27" i="2"/>
  <c r="AK52" i="2"/>
  <c r="AA186" i="2"/>
  <c r="Q276" i="2"/>
  <c r="AM11" i="2"/>
  <c r="Q214" i="2"/>
  <c r="Q87" i="2"/>
  <c r="U137" i="2"/>
  <c r="Y32" i="2"/>
  <c r="AA118" i="2"/>
  <c r="T95" i="2"/>
  <c r="Z35" i="2"/>
  <c r="Z18" i="2"/>
  <c r="AB33" i="2"/>
  <c r="AE17" i="2"/>
  <c r="Z53" i="2"/>
  <c r="Z6" i="2"/>
  <c r="Z26" i="2"/>
  <c r="Z30" i="2"/>
  <c r="R17" i="1"/>
  <c r="N141" i="2"/>
  <c r="T137" i="2"/>
  <c r="AJ52" i="2"/>
  <c r="AB178" i="2"/>
  <c r="X27" i="2"/>
  <c r="M377" i="2"/>
  <c r="Z118" i="2"/>
  <c r="V56" i="2"/>
  <c r="P366" i="2"/>
  <c r="X65" i="2"/>
  <c r="S95" i="2"/>
  <c r="W34" i="2"/>
  <c r="P214" i="2"/>
  <c r="P276" i="2"/>
  <c r="AL11" i="2"/>
  <c r="P171" i="2"/>
  <c r="Y35" i="2"/>
  <c r="Y40" i="2"/>
  <c r="X59" i="2"/>
  <c r="X104" i="2"/>
  <c r="V67" i="2"/>
  <c r="Z186" i="2"/>
  <c r="P87" i="2"/>
  <c r="R102" i="2"/>
  <c r="W46" i="2"/>
  <c r="P43" i="2"/>
  <c r="AA33" i="2"/>
  <c r="X32" i="2"/>
  <c r="P180" i="2"/>
  <c r="P74" i="2"/>
  <c r="Y18" i="2"/>
  <c r="Y6" i="2"/>
  <c r="V2" i="2"/>
  <c r="Y30" i="2"/>
  <c r="Y26" i="2"/>
  <c r="AD17" i="2"/>
  <c r="Y53" i="2"/>
  <c r="Q17" i="1"/>
  <c r="M537" i="2"/>
  <c r="M141" i="2"/>
  <c r="W104" i="2"/>
  <c r="O276" i="2"/>
  <c r="R95" i="2"/>
  <c r="O74" i="2"/>
  <c r="V34" i="2"/>
  <c r="W121" i="2"/>
  <c r="O366" i="2"/>
  <c r="X30" i="2"/>
  <c r="L377" i="2"/>
  <c r="Y118" i="2"/>
  <c r="X40" i="2"/>
  <c r="O180" i="2"/>
  <c r="U56" i="2"/>
  <c r="AK11" i="2"/>
  <c r="U67" i="2"/>
  <c r="Y186" i="2"/>
  <c r="AI52" i="2"/>
  <c r="O43" i="2"/>
  <c r="X35" i="2"/>
  <c r="W32" i="2"/>
  <c r="W65" i="2"/>
  <c r="O214" i="2"/>
  <c r="O87" i="2"/>
  <c r="V46" i="2"/>
  <c r="W59" i="2"/>
  <c r="X6" i="2"/>
  <c r="AC17" i="2"/>
  <c r="O171" i="2"/>
  <c r="Z33" i="2"/>
  <c r="X53" i="2"/>
  <c r="X26" i="2"/>
  <c r="U2" i="2"/>
  <c r="X18" i="2"/>
  <c r="P17" i="1"/>
  <c r="X186" i="2"/>
  <c r="S137" i="2"/>
  <c r="N87" i="2"/>
  <c r="W27" i="2"/>
  <c r="N43" i="2"/>
  <c r="K377" i="2"/>
  <c r="L141" i="2"/>
  <c r="N276" i="2"/>
  <c r="N366" i="2"/>
  <c r="L537" i="2"/>
  <c r="U34" i="2"/>
  <c r="Y33" i="2"/>
  <c r="V121" i="2"/>
  <c r="N214" i="2"/>
  <c r="Q95" i="2"/>
  <c r="AH52" i="2"/>
  <c r="X118" i="2"/>
  <c r="V59" i="2"/>
  <c r="W40" i="2"/>
  <c r="T67" i="2"/>
  <c r="W30" i="2"/>
  <c r="AB17" i="2"/>
  <c r="T56" i="2"/>
  <c r="N180" i="2"/>
  <c r="V104" i="2"/>
  <c r="AJ11" i="2"/>
  <c r="N74" i="2"/>
  <c r="U46" i="2"/>
  <c r="W35" i="2"/>
  <c r="V65" i="2"/>
  <c r="N171" i="2"/>
  <c r="W26" i="2"/>
  <c r="W53" i="2"/>
  <c r="V32" i="2"/>
  <c r="T2" i="2"/>
  <c r="W6" i="2"/>
  <c r="W18" i="2"/>
  <c r="O17" i="1"/>
  <c r="U65" i="2"/>
  <c r="AG52" i="2"/>
  <c r="Q102" i="2"/>
  <c r="AI11" i="2"/>
  <c r="W186" i="2"/>
  <c r="M43" i="2"/>
  <c r="U59" i="2"/>
  <c r="K141" i="2"/>
  <c r="K537" i="2"/>
  <c r="T34" i="2"/>
  <c r="M276" i="2"/>
  <c r="M366" i="2"/>
  <c r="V40" i="2"/>
  <c r="U121" i="2"/>
  <c r="M214" i="2"/>
  <c r="W118" i="2"/>
  <c r="V27" i="2"/>
  <c r="R137" i="2"/>
  <c r="S56" i="2"/>
  <c r="S2" i="2"/>
  <c r="M87" i="2"/>
  <c r="S67" i="2"/>
  <c r="T46" i="2"/>
  <c r="U104" i="2"/>
  <c r="P95" i="2"/>
  <c r="X33" i="2"/>
  <c r="AA17" i="2"/>
  <c r="V35" i="2"/>
  <c r="V6" i="2"/>
  <c r="V30" i="2"/>
  <c r="U32" i="2"/>
  <c r="M180" i="2"/>
  <c r="M171" i="2"/>
  <c r="M74" i="2"/>
  <c r="V18" i="2"/>
  <c r="V53" i="2"/>
  <c r="V26" i="2"/>
  <c r="N17" i="1"/>
  <c r="U53" i="2"/>
  <c r="U30" i="2"/>
  <c r="U35" i="2"/>
  <c r="S46" i="2"/>
  <c r="T59" i="2"/>
  <c r="T104" i="2"/>
  <c r="J537" i="2"/>
  <c r="Z17" i="2"/>
  <c r="AF52" i="2"/>
  <c r="T32" i="2"/>
  <c r="J141" i="2"/>
  <c r="J324" i="2"/>
  <c r="S34" i="2"/>
  <c r="U27" i="2"/>
  <c r="O273" i="2"/>
  <c r="L276" i="2"/>
  <c r="L214" i="2"/>
  <c r="J377" i="2"/>
  <c r="V118" i="2"/>
  <c r="U18" i="2"/>
  <c r="R67" i="2"/>
  <c r="U26" i="2"/>
  <c r="W33" i="2"/>
  <c r="T121" i="2"/>
  <c r="L180" i="2"/>
  <c r="L366" i="2"/>
  <c r="U40" i="2"/>
  <c r="AA178" i="2"/>
  <c r="L43" i="2"/>
  <c r="T65" i="2"/>
  <c r="O95" i="2"/>
  <c r="L87" i="2"/>
  <c r="L74" i="2"/>
  <c r="V186" i="2"/>
  <c r="R56" i="2"/>
  <c r="L171" i="2"/>
  <c r="U6" i="2"/>
  <c r="M17" i="1"/>
  <c r="T30" i="2"/>
  <c r="Y17" i="2"/>
  <c r="U118" i="2"/>
  <c r="K87" i="2"/>
  <c r="K74" i="2"/>
  <c r="Q56" i="2"/>
  <c r="T35" i="2"/>
  <c r="I537" i="2"/>
  <c r="T27" i="2"/>
  <c r="V33" i="2"/>
  <c r="Q137" i="2"/>
  <c r="T40" i="2"/>
  <c r="I141" i="2"/>
  <c r="I377" i="2"/>
  <c r="S121" i="2"/>
  <c r="N273" i="2"/>
  <c r="R34" i="2"/>
  <c r="P102" i="2"/>
  <c r="AE52" i="2"/>
  <c r="Z178" i="2"/>
  <c r="S104" i="2"/>
  <c r="T6" i="2"/>
  <c r="K366" i="2"/>
  <c r="K276" i="2"/>
  <c r="U186" i="2"/>
  <c r="Q67" i="2"/>
  <c r="K43" i="2"/>
  <c r="S59" i="2"/>
  <c r="AH11" i="2"/>
  <c r="K180" i="2"/>
  <c r="N95" i="2"/>
  <c r="K214" i="2"/>
  <c r="T18" i="2"/>
  <c r="S65" i="2"/>
  <c r="K171" i="2"/>
  <c r="S32" i="2"/>
  <c r="T53" i="2"/>
  <c r="T26" i="2"/>
  <c r="L17" i="1"/>
  <c r="J366" i="2"/>
  <c r="R59" i="2"/>
  <c r="M95" i="2"/>
  <c r="P56" i="2"/>
  <c r="O102" i="2"/>
  <c r="J180" i="2"/>
  <c r="P137" i="2"/>
  <c r="S30" i="2"/>
  <c r="H377" i="2"/>
  <c r="M273" i="2"/>
  <c r="H141" i="2"/>
  <c r="Y178" i="2"/>
  <c r="S6" i="2"/>
  <c r="J87" i="2"/>
  <c r="H537" i="2"/>
  <c r="AD52" i="2"/>
  <c r="P67" i="2"/>
  <c r="S27" i="2"/>
  <c r="Q34" i="2"/>
  <c r="J276" i="2"/>
  <c r="I324" i="2"/>
  <c r="R104" i="2"/>
  <c r="R121" i="2"/>
  <c r="U33" i="2"/>
  <c r="S18" i="2"/>
  <c r="T118" i="2"/>
  <c r="AG11" i="2"/>
  <c r="J214" i="2"/>
  <c r="T186" i="2"/>
  <c r="S40" i="2"/>
  <c r="J43" i="2"/>
  <c r="J74" i="2"/>
  <c r="S35" i="2"/>
  <c r="R65" i="2"/>
  <c r="R46" i="2"/>
  <c r="J171" i="2"/>
  <c r="X17" i="2"/>
  <c r="S26" i="2"/>
  <c r="S53" i="2"/>
  <c r="R32" i="2"/>
  <c r="K17" i="1"/>
  <c r="G537" i="2"/>
  <c r="R35" i="2"/>
  <c r="N102" i="2"/>
  <c r="R40" i="2"/>
  <c r="R6" i="2"/>
  <c r="R27" i="2"/>
  <c r="AF11" i="2"/>
  <c r="Q32" i="2"/>
  <c r="I276" i="2"/>
  <c r="Q121" i="2"/>
  <c r="T33" i="2"/>
  <c r="S186" i="2"/>
  <c r="AC52" i="2"/>
  <c r="I366" i="2"/>
  <c r="I180" i="2"/>
  <c r="L95" i="2"/>
  <c r="O137" i="2"/>
  <c r="Q104" i="2"/>
  <c r="I43" i="2"/>
  <c r="O67" i="2"/>
  <c r="R30" i="2"/>
  <c r="R26" i="2"/>
  <c r="S118" i="2"/>
  <c r="I171" i="2"/>
  <c r="Q59" i="2"/>
  <c r="I87" i="2"/>
  <c r="O56" i="2"/>
  <c r="I214" i="2"/>
  <c r="R18" i="2"/>
  <c r="W17" i="2"/>
  <c r="I74" i="2"/>
  <c r="R53" i="2"/>
  <c r="J17" i="1"/>
  <c r="H180" i="2"/>
  <c r="AB52" i="2"/>
  <c r="H697" i="2"/>
  <c r="AE11" i="2"/>
  <c r="P34" i="2"/>
  <c r="G141" i="2"/>
  <c r="M102" i="2"/>
  <c r="H74" i="2"/>
  <c r="Q46" i="2"/>
  <c r="Q27" i="2"/>
  <c r="H366" i="2"/>
  <c r="H276" i="2"/>
  <c r="N137" i="2"/>
  <c r="H43" i="2"/>
  <c r="H324" i="2"/>
  <c r="Q40" i="2"/>
  <c r="H171" i="2"/>
  <c r="Q30" i="2"/>
  <c r="R186" i="2"/>
  <c r="N56" i="2"/>
  <c r="P59" i="2"/>
  <c r="N67" i="2"/>
  <c r="R118" i="2"/>
  <c r="H214" i="2"/>
  <c r="S33" i="2"/>
  <c r="Q18" i="2"/>
  <c r="P32" i="2"/>
  <c r="I17" i="1"/>
  <c r="K95" i="2"/>
  <c r="M137" i="2"/>
  <c r="G377" i="2"/>
  <c r="F537" i="2"/>
  <c r="O34" i="2"/>
  <c r="G366" i="2"/>
  <c r="G276" i="2"/>
  <c r="P121" i="2"/>
  <c r="Q35" i="2"/>
  <c r="Q186" i="2"/>
  <c r="P27" i="2"/>
  <c r="G324" i="2"/>
  <c r="AD11" i="2"/>
  <c r="V17" i="2"/>
  <c r="Q65" i="2"/>
  <c r="G43" i="2"/>
  <c r="P46" i="2"/>
  <c r="Q6" i="2"/>
  <c r="H87" i="2"/>
  <c r="P18" i="2"/>
  <c r="R33" i="2"/>
  <c r="G74" i="2"/>
  <c r="K185" i="2"/>
  <c r="Q53" i="2"/>
  <c r="O32" i="2"/>
  <c r="Q26" i="2"/>
  <c r="H17" i="1"/>
  <c r="P35" i="2"/>
  <c r="M56" i="2"/>
  <c r="F141" i="2"/>
  <c r="G171" i="2"/>
  <c r="P40" i="2"/>
  <c r="O121" i="2"/>
  <c r="G697" i="2"/>
  <c r="O59" i="2"/>
  <c r="P30" i="2"/>
  <c r="E537" i="2"/>
  <c r="P65" i="2"/>
  <c r="AA52" i="2"/>
  <c r="P104" i="2"/>
  <c r="L102" i="2"/>
  <c r="Q118" i="2"/>
  <c r="M67" i="2"/>
  <c r="P6" i="2"/>
  <c r="J95" i="2"/>
  <c r="G214" i="2"/>
  <c r="G87" i="2"/>
  <c r="U17" i="2"/>
  <c r="G180" i="2"/>
  <c r="P53" i="2"/>
  <c r="J185" i="2"/>
  <c r="P26" i="2"/>
  <c r="G17" i="1"/>
  <c r="O53" i="2"/>
  <c r="Z52" i="2"/>
  <c r="F366" i="2"/>
  <c r="L137" i="2"/>
  <c r="N59" i="2"/>
  <c r="P118" i="2"/>
  <c r="F377" i="2"/>
  <c r="F171" i="2"/>
  <c r="F276" i="2"/>
  <c r="N34" i="2"/>
  <c r="F697" i="2"/>
  <c r="O27" i="2"/>
  <c r="L67" i="2"/>
  <c r="F43" i="2"/>
  <c r="O40" i="2"/>
  <c r="F324" i="2"/>
  <c r="N121" i="2"/>
  <c r="F214" i="2"/>
  <c r="AC11" i="2"/>
  <c r="O46" i="2"/>
  <c r="F180" i="2"/>
  <c r="O65" i="2"/>
  <c r="F87" i="2"/>
  <c r="I95" i="2"/>
  <c r="O18" i="2"/>
  <c r="L56" i="2"/>
  <c r="O6" i="2"/>
  <c r="O30" i="2"/>
  <c r="O35" i="2"/>
  <c r="I185" i="2"/>
  <c r="N32" i="2"/>
  <c r="F74" i="2"/>
  <c r="T17" i="2"/>
  <c r="Q33" i="2"/>
  <c r="O26" i="2"/>
  <c r="F17" i="1"/>
  <c r="E141" i="2"/>
  <c r="E324" i="2"/>
  <c r="D537" i="2"/>
  <c r="K102" i="2"/>
  <c r="E43" i="2"/>
  <c r="E761" i="2"/>
  <c r="E697" i="2"/>
  <c r="K67" i="2"/>
  <c r="E377" i="2"/>
  <c r="E366" i="2"/>
  <c r="M121" i="2"/>
  <c r="E214" i="2"/>
  <c r="O118" i="2"/>
  <c r="K56" i="2"/>
  <c r="M59" i="2"/>
  <c r="N46" i="2"/>
  <c r="N65" i="2"/>
  <c r="E180" i="2"/>
  <c r="N18" i="2"/>
  <c r="N6" i="2"/>
  <c r="N30" i="2"/>
  <c r="N35" i="2"/>
  <c r="P33" i="2"/>
  <c r="E74" i="2"/>
  <c r="M32" i="2"/>
  <c r="N26" i="2"/>
  <c r="E17" i="1"/>
  <c r="E171" i="2"/>
  <c r="E276" i="2"/>
  <c r="D761" i="2"/>
  <c r="Y52" i="2"/>
  <c r="M34" i="2"/>
  <c r="D377" i="2"/>
  <c r="J67" i="2"/>
  <c r="K137" i="2"/>
  <c r="N40" i="2"/>
  <c r="D324" i="2"/>
  <c r="D43" i="2"/>
  <c r="D214" i="2"/>
  <c r="AB11" i="2"/>
  <c r="M18" i="2"/>
  <c r="H95" i="2"/>
  <c r="J56" i="2"/>
  <c r="E87" i="2"/>
  <c r="M35" i="2"/>
  <c r="N53" i="2"/>
  <c r="H185" i="2"/>
  <c r="S17" i="2"/>
  <c r="D74" i="2"/>
  <c r="O33" i="2"/>
  <c r="M26" i="2"/>
  <c r="D17" i="1"/>
  <c r="D141" i="2"/>
  <c r="J137" i="2"/>
  <c r="O104" i="2"/>
  <c r="N118" i="2"/>
  <c r="L59" i="2"/>
  <c r="M30" i="2"/>
  <c r="P186" i="2"/>
  <c r="D697" i="2"/>
  <c r="D276" i="2"/>
  <c r="X52" i="2"/>
  <c r="N27" i="2"/>
  <c r="AA11" i="2"/>
  <c r="L121" i="2"/>
  <c r="J102" i="2"/>
  <c r="M40" i="2"/>
  <c r="M46" i="2"/>
  <c r="D366" i="2"/>
  <c r="D180" i="2"/>
  <c r="D87" i="2"/>
  <c r="M65" i="2"/>
  <c r="D171" i="2"/>
  <c r="G95" i="2"/>
  <c r="M6" i="2"/>
  <c r="G185" i="2"/>
  <c r="M53" i="2"/>
  <c r="R17" i="2"/>
  <c r="L32" i="2"/>
  <c r="C17" i="1"/>
  <c r="B17" i="1" s="1"/>
  <c r="R523" i="2"/>
  <c r="O239" i="2"/>
  <c r="H735" i="2"/>
  <c r="L645" i="2"/>
  <c r="L653" i="2"/>
  <c r="L662" i="2"/>
  <c r="P567" i="2"/>
  <c r="R518" i="2"/>
  <c r="R506" i="2"/>
  <c r="R542" i="2"/>
  <c r="Q529" i="2"/>
  <c r="R521" i="2"/>
  <c r="R511" i="2"/>
  <c r="R527" i="2"/>
  <c r="Q16" i="1"/>
  <c r="Q542" i="2"/>
  <c r="Q523" i="2"/>
  <c r="K653" i="2"/>
  <c r="K662" i="2"/>
  <c r="Q518" i="2"/>
  <c r="O567" i="2"/>
  <c r="Q506" i="2"/>
  <c r="G735" i="2"/>
  <c r="P529" i="2"/>
  <c r="Q527" i="2"/>
  <c r="N239" i="2"/>
  <c r="K645" i="2"/>
  <c r="Q521" i="2"/>
  <c r="Q511" i="2"/>
  <c r="P16" i="1"/>
  <c r="J662" i="2"/>
  <c r="F386" i="2"/>
  <c r="J653" i="2"/>
  <c r="P527" i="2"/>
  <c r="P549" i="2"/>
  <c r="N567" i="2"/>
  <c r="F735" i="2"/>
  <c r="P518" i="2"/>
  <c r="P506" i="2"/>
  <c r="J645" i="2"/>
  <c r="P542" i="2"/>
  <c r="O529" i="2"/>
  <c r="P511" i="2"/>
  <c r="P523" i="2"/>
  <c r="P521" i="2"/>
  <c r="O16" i="1"/>
  <c r="O511" i="2"/>
  <c r="I662" i="2"/>
  <c r="E386" i="2"/>
  <c r="O506" i="2"/>
  <c r="M567" i="2"/>
  <c r="I653" i="2"/>
  <c r="O518" i="2"/>
  <c r="O549" i="2"/>
  <c r="E735" i="2"/>
  <c r="I645" i="2"/>
  <c r="O521" i="2"/>
  <c r="O542" i="2"/>
  <c r="N529" i="2"/>
  <c r="O523" i="2"/>
  <c r="O527" i="2"/>
  <c r="N16" i="1"/>
  <c r="D735" i="2"/>
  <c r="L567" i="2"/>
  <c r="N549" i="2"/>
  <c r="N518" i="2"/>
  <c r="H653" i="2"/>
  <c r="N506" i="2"/>
  <c r="H662" i="2"/>
  <c r="D386" i="2"/>
  <c r="H645" i="2"/>
  <c r="N527" i="2"/>
  <c r="N542" i="2"/>
  <c r="M529" i="2"/>
  <c r="N521" i="2"/>
  <c r="N523" i="2"/>
  <c r="N511" i="2"/>
  <c r="M16" i="1"/>
  <c r="D653" i="2"/>
  <c r="M506" i="2"/>
  <c r="G653" i="2"/>
  <c r="M518" i="2"/>
  <c r="K567" i="2"/>
  <c r="M549" i="2"/>
  <c r="M239" i="2"/>
  <c r="G662" i="2"/>
  <c r="M527" i="2"/>
  <c r="M511" i="2"/>
  <c r="G403" i="2"/>
  <c r="G732" i="2"/>
  <c r="G645" i="2"/>
  <c r="M523" i="2"/>
  <c r="M521" i="2"/>
  <c r="M542" i="2"/>
  <c r="L529" i="2"/>
  <c r="L16" i="1"/>
  <c r="F645" i="2"/>
  <c r="L511" i="2"/>
  <c r="L523" i="2"/>
  <c r="F653" i="2"/>
  <c r="L549" i="2"/>
  <c r="F662" i="2"/>
  <c r="J567" i="2"/>
  <c r="F732" i="2"/>
  <c r="L518" i="2"/>
  <c r="L239" i="2"/>
  <c r="L542" i="2"/>
  <c r="L521" i="2"/>
  <c r="L506" i="2"/>
  <c r="K529" i="2"/>
  <c r="L527" i="2"/>
  <c r="F403" i="2"/>
  <c r="K16" i="1"/>
  <c r="E653" i="2"/>
  <c r="K518" i="2"/>
  <c r="I567" i="2"/>
  <c r="E732" i="2"/>
  <c r="K549" i="2"/>
  <c r="K506" i="2"/>
  <c r="K239" i="2"/>
  <c r="E662" i="2"/>
  <c r="K523" i="2"/>
  <c r="E645" i="2"/>
  <c r="K542" i="2"/>
  <c r="K511" i="2"/>
  <c r="E403" i="2"/>
  <c r="K527" i="2"/>
  <c r="K521" i="2"/>
  <c r="J16" i="1"/>
  <c r="J518" i="2"/>
  <c r="J239" i="2"/>
  <c r="H567" i="2"/>
  <c r="D645" i="2"/>
  <c r="D662" i="2"/>
  <c r="J506" i="2"/>
  <c r="D732" i="2"/>
  <c r="J549" i="2"/>
  <c r="J511" i="2"/>
  <c r="J521" i="2"/>
  <c r="J529" i="2"/>
  <c r="J527" i="2"/>
  <c r="J542" i="2"/>
  <c r="J523" i="2"/>
  <c r="D403" i="2"/>
  <c r="I16" i="1"/>
  <c r="I239" i="2"/>
  <c r="I599" i="2"/>
  <c r="I689" i="2"/>
  <c r="G567" i="2"/>
  <c r="I549" i="2"/>
  <c r="I529" i="2"/>
  <c r="I518" i="2"/>
  <c r="I523" i="2"/>
  <c r="I506" i="2"/>
  <c r="I521" i="2"/>
  <c r="I542" i="2"/>
  <c r="I527" i="2"/>
  <c r="I511" i="2"/>
  <c r="H16" i="1"/>
  <c r="H549" i="2"/>
  <c r="H599" i="2"/>
  <c r="H506" i="2"/>
  <c r="F567" i="2"/>
  <c r="H518" i="2"/>
  <c r="H239" i="2"/>
  <c r="H523" i="2"/>
  <c r="H689" i="2"/>
  <c r="H527" i="2"/>
  <c r="H511" i="2"/>
  <c r="H529" i="2"/>
  <c r="H542" i="2"/>
  <c r="H521" i="2"/>
  <c r="G16" i="1"/>
  <c r="G239" i="2"/>
  <c r="E567" i="2"/>
  <c r="G518" i="2"/>
  <c r="G599" i="2"/>
  <c r="G689" i="2"/>
  <c r="G549" i="2"/>
  <c r="G521" i="2"/>
  <c r="G527" i="2"/>
  <c r="G506" i="2"/>
  <c r="G542" i="2"/>
  <c r="G523" i="2"/>
  <c r="G511" i="2"/>
  <c r="G529" i="2"/>
  <c r="F16" i="1"/>
  <c r="F521" i="2"/>
  <c r="F542" i="2"/>
  <c r="F527" i="2"/>
  <c r="F506" i="2"/>
  <c r="F689" i="2"/>
  <c r="F529" i="2"/>
  <c r="F599" i="2"/>
  <c r="D567" i="2"/>
  <c r="F239" i="2"/>
  <c r="F518" i="2"/>
  <c r="F549" i="2"/>
  <c r="F523" i="2"/>
  <c r="F511" i="2"/>
  <c r="E16" i="1"/>
  <c r="E527" i="2"/>
  <c r="E506" i="2"/>
  <c r="E542" i="2"/>
  <c r="E599" i="2"/>
  <c r="E689" i="2"/>
  <c r="E549" i="2"/>
  <c r="E239" i="2"/>
  <c r="E518" i="2"/>
  <c r="E521" i="2"/>
  <c r="E523" i="2"/>
  <c r="E779" i="2"/>
  <c r="E511" i="2"/>
  <c r="E529" i="2"/>
  <c r="D16" i="1"/>
  <c r="D599" i="2"/>
  <c r="D549" i="2"/>
  <c r="D689" i="2"/>
  <c r="D527" i="2"/>
  <c r="D518" i="2"/>
  <c r="D523" i="2"/>
  <c r="D542" i="2"/>
  <c r="D506" i="2"/>
  <c r="D239" i="2"/>
  <c r="D511" i="2"/>
  <c r="D529" i="2"/>
  <c r="D521" i="2"/>
  <c r="D779" i="2"/>
  <c r="C16" i="1"/>
  <c r="U374" i="2"/>
  <c r="T348" i="2"/>
  <c r="I683" i="2"/>
  <c r="W293" i="2"/>
  <c r="U409" i="2"/>
  <c r="U370" i="2"/>
  <c r="U385" i="2"/>
  <c r="U347" i="2"/>
  <c r="U330" i="2"/>
  <c r="T363" i="2"/>
  <c r="T384" i="2"/>
  <c r="U339" i="2"/>
  <c r="U349" i="2"/>
  <c r="F731" i="2"/>
  <c r="U372" i="2"/>
  <c r="U373" i="2"/>
  <c r="W332" i="2"/>
  <c r="S414" i="2"/>
  <c r="S387" i="2"/>
  <c r="U353" i="2"/>
  <c r="U361" i="2"/>
  <c r="U376" i="2"/>
  <c r="T364" i="2"/>
  <c r="T400" i="2"/>
  <c r="U295" i="2"/>
  <c r="U338" i="2"/>
  <c r="U360" i="2"/>
  <c r="U345" i="2"/>
  <c r="T15" i="1"/>
  <c r="S400" i="2"/>
  <c r="R387" i="2"/>
  <c r="T372" i="2"/>
  <c r="R414" i="2"/>
  <c r="T339" i="2"/>
  <c r="T295" i="2"/>
  <c r="S355" i="2"/>
  <c r="T370" i="2"/>
  <c r="H683" i="2"/>
  <c r="T330" i="2"/>
  <c r="T385" i="2"/>
  <c r="T409" i="2"/>
  <c r="T373" i="2"/>
  <c r="T374" i="2"/>
  <c r="S363" i="2"/>
  <c r="T347" i="2"/>
  <c r="E731" i="2"/>
  <c r="S348" i="2"/>
  <c r="S384" i="2"/>
  <c r="V332" i="2"/>
  <c r="T349" i="2"/>
  <c r="T376" i="2"/>
  <c r="T361" i="2"/>
  <c r="T345" i="2"/>
  <c r="T353" i="2"/>
  <c r="T360" i="2"/>
  <c r="T338" i="2"/>
  <c r="S364" i="2"/>
  <c r="S15" i="1"/>
  <c r="G683" i="2"/>
  <c r="S370" i="2"/>
  <c r="V293" i="2"/>
  <c r="S330" i="2"/>
  <c r="S385" i="2"/>
  <c r="S409" i="2"/>
  <c r="D731" i="2"/>
  <c r="S374" i="2"/>
  <c r="S373" i="2"/>
  <c r="S349" i="2"/>
  <c r="R363" i="2"/>
  <c r="S347" i="2"/>
  <c r="R384" i="2"/>
  <c r="S339" i="2"/>
  <c r="R348" i="2"/>
  <c r="Q414" i="2"/>
  <c r="U332" i="2"/>
  <c r="Q387" i="2"/>
  <c r="S376" i="2"/>
  <c r="R364" i="2"/>
  <c r="S353" i="2"/>
  <c r="S295" i="2"/>
  <c r="R355" i="2"/>
  <c r="S345" i="2"/>
  <c r="S360" i="2"/>
  <c r="S338" i="2"/>
  <c r="S372" i="2"/>
  <c r="R400" i="2"/>
  <c r="S361" i="2"/>
  <c r="R15" i="1"/>
  <c r="R353" i="2"/>
  <c r="T332" i="2"/>
  <c r="R360" i="2"/>
  <c r="R373" i="2"/>
  <c r="R374" i="2"/>
  <c r="R347" i="2"/>
  <c r="R372" i="2"/>
  <c r="R385" i="2"/>
  <c r="U293" i="2"/>
  <c r="R370" i="2"/>
  <c r="R349" i="2"/>
  <c r="R330" i="2"/>
  <c r="R409" i="2"/>
  <c r="F683" i="2"/>
  <c r="Q409" i="2"/>
  <c r="Q485" i="2"/>
  <c r="Q348" i="2"/>
  <c r="R339" i="2"/>
  <c r="R453" i="2"/>
  <c r="Q363" i="2"/>
  <c r="R361" i="2"/>
  <c r="Q364" i="2"/>
  <c r="P414" i="2"/>
  <c r="P387" i="2"/>
  <c r="Q355" i="2"/>
  <c r="R376" i="2"/>
  <c r="R295" i="2"/>
  <c r="R338" i="2"/>
  <c r="R345" i="2"/>
  <c r="Q400" i="2"/>
  <c r="Q15" i="1"/>
  <c r="O414" i="2"/>
  <c r="E683" i="2"/>
  <c r="T293" i="2"/>
  <c r="Q370" i="2"/>
  <c r="P485" i="2"/>
  <c r="Q385" i="2"/>
  <c r="Q339" i="2"/>
  <c r="Q374" i="2"/>
  <c r="Q349" i="2"/>
  <c r="Q373" i="2"/>
  <c r="Q384" i="2"/>
  <c r="Q330" i="2"/>
  <c r="S332" i="2"/>
  <c r="P363" i="2"/>
  <c r="Q347" i="2"/>
  <c r="Q360" i="2"/>
  <c r="Q453" i="2"/>
  <c r="P364" i="2"/>
  <c r="Q353" i="2"/>
  <c r="Q376" i="2"/>
  <c r="Q295" i="2"/>
  <c r="Q361" i="2"/>
  <c r="Q372" i="2"/>
  <c r="P400" i="2"/>
  <c r="Q345" i="2"/>
  <c r="Q338" i="2"/>
  <c r="P15" i="1"/>
  <c r="P453" i="2"/>
  <c r="O400" i="2"/>
  <c r="P345" i="2"/>
  <c r="P348" i="2"/>
  <c r="S293" i="2"/>
  <c r="P370" i="2"/>
  <c r="D683" i="2"/>
  <c r="P409" i="2"/>
  <c r="P373" i="2"/>
  <c r="P385" i="2"/>
  <c r="P361" i="2"/>
  <c r="P330" i="2"/>
  <c r="O485" i="2"/>
  <c r="P374" i="2"/>
  <c r="P347" i="2"/>
  <c r="P339" i="2"/>
  <c r="P349" i="2"/>
  <c r="P384" i="2"/>
  <c r="R332" i="2"/>
  <c r="O363" i="2"/>
  <c r="N414" i="2"/>
  <c r="P376" i="2"/>
  <c r="O364" i="2"/>
  <c r="P372" i="2"/>
  <c r="P353" i="2"/>
  <c r="O387" i="2"/>
  <c r="P338" i="2"/>
  <c r="P295" i="2"/>
  <c r="P355" i="2"/>
  <c r="P360" i="2"/>
  <c r="O15" i="1"/>
  <c r="O370" i="2"/>
  <c r="O347" i="2"/>
  <c r="O373" i="2"/>
  <c r="O376" i="2"/>
  <c r="O372" i="2"/>
  <c r="O353" i="2"/>
  <c r="R293" i="2"/>
  <c r="O385" i="2"/>
  <c r="O409" i="2"/>
  <c r="O348" i="2"/>
  <c r="O384" i="2"/>
  <c r="O374" i="2"/>
  <c r="N485" i="2"/>
  <c r="O330" i="2"/>
  <c r="Q332" i="2"/>
  <c r="O339" i="2"/>
  <c r="O453" i="2"/>
  <c r="O349" i="2"/>
  <c r="N363" i="2"/>
  <c r="M414" i="2"/>
  <c r="N400" i="2"/>
  <c r="N364" i="2"/>
  <c r="N387" i="2"/>
  <c r="U234" i="2"/>
  <c r="O338" i="2"/>
  <c r="O360" i="2"/>
  <c r="O345" i="2"/>
  <c r="O361" i="2"/>
  <c r="O355" i="2"/>
  <c r="O295" i="2"/>
  <c r="N15" i="1"/>
  <c r="N355" i="2"/>
  <c r="N347" i="2"/>
  <c r="N370" i="2"/>
  <c r="N373" i="2"/>
  <c r="N376" i="2"/>
  <c r="N361" i="2"/>
  <c r="N330" i="2"/>
  <c r="Q293" i="2"/>
  <c r="N409" i="2"/>
  <c r="N384" i="2"/>
  <c r="N385" i="2"/>
  <c r="M485" i="2"/>
  <c r="N348" i="2"/>
  <c r="N374" i="2"/>
  <c r="P332" i="2"/>
  <c r="N339" i="2"/>
  <c r="N453" i="2"/>
  <c r="N349" i="2"/>
  <c r="M363" i="2"/>
  <c r="L414" i="2"/>
  <c r="M387" i="2"/>
  <c r="N372" i="2"/>
  <c r="T234" i="2"/>
  <c r="N345" i="2"/>
  <c r="M400" i="2"/>
  <c r="N295" i="2"/>
  <c r="N353" i="2"/>
  <c r="M364" i="2"/>
  <c r="N338" i="2"/>
  <c r="N360" i="2"/>
  <c r="M15" i="1"/>
  <c r="M361" i="2"/>
  <c r="M347" i="2"/>
  <c r="M349" i="2"/>
  <c r="O332" i="2"/>
  <c r="M409" i="2"/>
  <c r="M355" i="2"/>
  <c r="M373" i="2"/>
  <c r="P293" i="2"/>
  <c r="M374" i="2"/>
  <c r="M348" i="2"/>
  <c r="M370" i="2"/>
  <c r="M330" i="2"/>
  <c r="M385" i="2"/>
  <c r="M339" i="2"/>
  <c r="M384" i="2"/>
  <c r="L485" i="2"/>
  <c r="L363" i="2"/>
  <c r="M453" i="2"/>
  <c r="K414" i="2"/>
  <c r="S234" i="2"/>
  <c r="M338" i="2"/>
  <c r="L400" i="2"/>
  <c r="L387" i="2"/>
  <c r="M376" i="2"/>
  <c r="M360" i="2"/>
  <c r="M353" i="2"/>
  <c r="M345" i="2"/>
  <c r="M372" i="2"/>
  <c r="M295" i="2"/>
  <c r="L15" i="1"/>
  <c r="L361" i="2"/>
  <c r="R234" i="2"/>
  <c r="L345" i="2"/>
  <c r="K387" i="2"/>
  <c r="L349" i="2"/>
  <c r="L364" i="2"/>
  <c r="L372" i="2"/>
  <c r="L338" i="2"/>
  <c r="O293" i="2"/>
  <c r="L384" i="2"/>
  <c r="L370" i="2"/>
  <c r="L385" i="2"/>
  <c r="K485" i="2"/>
  <c r="L409" i="2"/>
  <c r="L348" i="2"/>
  <c r="K363" i="2"/>
  <c r="L374" i="2"/>
  <c r="L373" i="2"/>
  <c r="L339" i="2"/>
  <c r="N332" i="2"/>
  <c r="L453" i="2"/>
  <c r="L330" i="2"/>
  <c r="L347" i="2"/>
  <c r="L376" i="2"/>
  <c r="L353" i="2"/>
  <c r="L295" i="2"/>
  <c r="L360" i="2"/>
  <c r="L355" i="2"/>
  <c r="K15" i="1"/>
  <c r="J414" i="2"/>
  <c r="K400" i="2"/>
  <c r="K384" i="2"/>
  <c r="K409" i="2"/>
  <c r="K370" i="2"/>
  <c r="J363" i="2"/>
  <c r="K372" i="2"/>
  <c r="K374" i="2"/>
  <c r="K385" i="2"/>
  <c r="N293" i="2"/>
  <c r="J485" i="2"/>
  <c r="K339" i="2"/>
  <c r="K453" i="2"/>
  <c r="K348" i="2"/>
  <c r="K330" i="2"/>
  <c r="M332" i="2"/>
  <c r="K353" i="2"/>
  <c r="K373" i="2"/>
  <c r="K349" i="2"/>
  <c r="K347" i="2"/>
  <c r="K376" i="2"/>
  <c r="Q234" i="2"/>
  <c r="K364" i="2"/>
  <c r="K361" i="2"/>
  <c r="J387" i="2"/>
  <c r="K355" i="2"/>
  <c r="K345" i="2"/>
  <c r="K338" i="2"/>
  <c r="K295" i="2"/>
  <c r="K360" i="2"/>
  <c r="J15" i="1"/>
  <c r="R60" i="2"/>
  <c r="R210" i="2"/>
  <c r="Q204" i="2"/>
  <c r="O267" i="2"/>
  <c r="W85" i="2"/>
  <c r="R196" i="2"/>
  <c r="J269" i="2"/>
  <c r="R188" i="2"/>
  <c r="Q245" i="2"/>
  <c r="R177" i="2"/>
  <c r="R220" i="2"/>
  <c r="R147" i="2"/>
  <c r="Q221" i="2"/>
  <c r="N334" i="2"/>
  <c r="Q64" i="2"/>
  <c r="R219" i="2"/>
  <c r="Q207" i="2"/>
  <c r="T142" i="2"/>
  <c r="Q189" i="2"/>
  <c r="W88" i="2"/>
  <c r="R57" i="2"/>
  <c r="X82" i="2"/>
  <c r="Q202" i="2"/>
  <c r="P232" i="2"/>
  <c r="R155" i="2"/>
  <c r="W91" i="2"/>
  <c r="F12" i="2"/>
  <c r="R206" i="2"/>
  <c r="Q235" i="2"/>
  <c r="R77" i="2"/>
  <c r="Q10" i="1"/>
  <c r="S22" i="2"/>
  <c r="S23" i="2"/>
  <c r="T10" i="2"/>
  <c r="S37" i="2"/>
  <c r="R24" i="2"/>
  <c r="R31" i="2"/>
  <c r="T92" i="2"/>
  <c r="S36" i="2"/>
  <c r="S47" i="2"/>
  <c r="T21" i="2"/>
  <c r="T3" i="2"/>
  <c r="T13" i="2"/>
  <c r="T4" i="2"/>
  <c r="S72" i="2"/>
  <c r="T9" i="2"/>
  <c r="S28" i="2"/>
  <c r="S16" i="2"/>
  <c r="T55" i="2"/>
  <c r="S14" i="2"/>
  <c r="T25" i="2"/>
  <c r="T19" i="2"/>
  <c r="T20" i="2"/>
  <c r="S9" i="1"/>
  <c r="R23" i="2"/>
  <c r="S55" i="2"/>
  <c r="S21" i="2"/>
  <c r="S92" i="2"/>
  <c r="S3" i="2"/>
  <c r="S19" i="2"/>
  <c r="R22" i="2"/>
  <c r="R72" i="2"/>
  <c r="R37" i="2"/>
  <c r="S20" i="2"/>
  <c r="S9" i="2"/>
  <c r="R16" i="2"/>
  <c r="S25" i="2"/>
  <c r="Q24" i="2"/>
  <c r="R28" i="2"/>
  <c r="S10" i="2"/>
  <c r="R47" i="2"/>
  <c r="S13" i="2"/>
  <c r="Q31" i="2"/>
  <c r="R36" i="2"/>
  <c r="S4" i="2"/>
  <c r="R9" i="1"/>
  <c r="I485" i="2"/>
  <c r="J453" i="2"/>
  <c r="J364" i="2"/>
  <c r="J374" i="2"/>
  <c r="P234" i="2"/>
  <c r="J372" i="2"/>
  <c r="J376" i="2"/>
  <c r="J353" i="2"/>
  <c r="J385" i="2"/>
  <c r="M293" i="2"/>
  <c r="J330" i="2"/>
  <c r="J384" i="2"/>
  <c r="J370" i="2"/>
  <c r="J409" i="2"/>
  <c r="J348" i="2"/>
  <c r="J295" i="2"/>
  <c r="J339" i="2"/>
  <c r="I363" i="2"/>
  <c r="J373" i="2"/>
  <c r="L332" i="2"/>
  <c r="J347" i="2"/>
  <c r="J349" i="2"/>
  <c r="J400" i="2"/>
  <c r="J360" i="2"/>
  <c r="J338" i="2"/>
  <c r="J361" i="2"/>
  <c r="I414" i="2"/>
  <c r="J345" i="2"/>
  <c r="I387" i="2"/>
  <c r="J355" i="2"/>
  <c r="I15" i="1"/>
  <c r="I409" i="2"/>
  <c r="I374" i="2"/>
  <c r="I338" i="2"/>
  <c r="H485" i="2"/>
  <c r="I370" i="2"/>
  <c r="L293" i="2"/>
  <c r="I453" i="2"/>
  <c r="K332" i="2"/>
  <c r="I385" i="2"/>
  <c r="I360" i="2"/>
  <c r="I339" i="2"/>
  <c r="I384" i="2"/>
  <c r="I348" i="2"/>
  <c r="I330" i="2"/>
  <c r="I373" i="2"/>
  <c r="H363" i="2"/>
  <c r="I349" i="2"/>
  <c r="I347" i="2"/>
  <c r="I361" i="2"/>
  <c r="I376" i="2"/>
  <c r="H414" i="2"/>
  <c r="I295" i="2"/>
  <c r="I353" i="2"/>
  <c r="O234" i="2"/>
  <c r="I400" i="2"/>
  <c r="I364" i="2"/>
  <c r="I372" i="2"/>
  <c r="H387" i="2"/>
  <c r="I355" i="2"/>
  <c r="I345" i="2"/>
  <c r="H15" i="1"/>
  <c r="H347" i="2"/>
  <c r="H385" i="2"/>
  <c r="H409" i="2"/>
  <c r="G485" i="2"/>
  <c r="K293" i="2"/>
  <c r="H370" i="2"/>
  <c r="H348" i="2"/>
  <c r="H376" i="2"/>
  <c r="H373" i="2"/>
  <c r="H374" i="2"/>
  <c r="H339" i="2"/>
  <c r="H453" i="2"/>
  <c r="H384" i="2"/>
  <c r="H364" i="2"/>
  <c r="H330" i="2"/>
  <c r="G363" i="2"/>
  <c r="H349" i="2"/>
  <c r="J332" i="2"/>
  <c r="N234" i="2"/>
  <c r="H355" i="2"/>
  <c r="H372" i="2"/>
  <c r="G387" i="2"/>
  <c r="G414" i="2"/>
  <c r="H295" i="2"/>
  <c r="H338" i="2"/>
  <c r="H400" i="2"/>
  <c r="H345" i="2"/>
  <c r="H361" i="2"/>
  <c r="H353" i="2"/>
  <c r="H360" i="2"/>
  <c r="G15" i="1"/>
  <c r="G385" i="2"/>
  <c r="G409" i="2"/>
  <c r="G360" i="2"/>
  <c r="G370" i="2"/>
  <c r="F363" i="2"/>
  <c r="F414" i="2"/>
  <c r="F485" i="2"/>
  <c r="G339" i="2"/>
  <c r="J293" i="2"/>
  <c r="G373" i="2"/>
  <c r="G384" i="2"/>
  <c r="G348" i="2"/>
  <c r="G374" i="2"/>
  <c r="G330" i="2"/>
  <c r="G347" i="2"/>
  <c r="G453" i="2"/>
  <c r="G349" i="2"/>
  <c r="M234" i="2"/>
  <c r="G364" i="2"/>
  <c r="I332" i="2"/>
  <c r="G400" i="2"/>
  <c r="G376" i="2"/>
  <c r="G353" i="2"/>
  <c r="G338" i="2"/>
  <c r="G295" i="2"/>
  <c r="G361" i="2"/>
  <c r="G372" i="2"/>
  <c r="F387" i="2"/>
  <c r="G355" i="2"/>
  <c r="G345" i="2"/>
  <c r="F15" i="1"/>
  <c r="F372" i="2"/>
  <c r="F376" i="2"/>
  <c r="F330" i="2"/>
  <c r="F360" i="2"/>
  <c r="F400" i="2"/>
  <c r="F385" i="2"/>
  <c r="F453" i="2"/>
  <c r="F370" i="2"/>
  <c r="I293" i="2"/>
  <c r="H332" i="2"/>
  <c r="L234" i="2"/>
  <c r="F295" i="2"/>
  <c r="E363" i="2"/>
  <c r="F373" i="2"/>
  <c r="F339" i="2"/>
  <c r="F409" i="2"/>
  <c r="F348" i="2"/>
  <c r="F374" i="2"/>
  <c r="F364" i="2"/>
  <c r="F384" i="2"/>
  <c r="F347" i="2"/>
  <c r="E414" i="2"/>
  <c r="F349" i="2"/>
  <c r="F353" i="2"/>
  <c r="F338" i="2"/>
  <c r="F361" i="2"/>
  <c r="F355" i="2"/>
  <c r="F345" i="2"/>
  <c r="E15" i="1"/>
  <c r="E400" i="2"/>
  <c r="D363" i="2"/>
  <c r="E385" i="2"/>
  <c r="E347" i="2"/>
  <c r="E376" i="2"/>
  <c r="E384" i="2"/>
  <c r="E339" i="2"/>
  <c r="H293" i="2"/>
  <c r="E409" i="2"/>
  <c r="E370" i="2"/>
  <c r="E485" i="2"/>
  <c r="E348" i="2"/>
  <c r="E374" i="2"/>
  <c r="G332" i="2"/>
  <c r="E330" i="2"/>
  <c r="E373" i="2"/>
  <c r="E453" i="2"/>
  <c r="D414" i="2"/>
  <c r="E387" i="2"/>
  <c r="E338" i="2"/>
  <c r="K234" i="2"/>
  <c r="E361" i="2"/>
  <c r="E353" i="2"/>
  <c r="E295" i="2"/>
  <c r="E349" i="2"/>
  <c r="E372" i="2"/>
  <c r="E345" i="2"/>
  <c r="E364" i="2"/>
  <c r="E355" i="2"/>
  <c r="E360" i="2"/>
  <c r="D15" i="1"/>
  <c r="D338" i="2"/>
  <c r="D384" i="2"/>
  <c r="F332" i="2"/>
  <c r="D400" i="2"/>
  <c r="D347" i="2"/>
  <c r="G293" i="2"/>
  <c r="D348" i="2"/>
  <c r="D370" i="2"/>
  <c r="D385" i="2"/>
  <c r="D409" i="2"/>
  <c r="D339" i="2"/>
  <c r="D373" i="2"/>
  <c r="D374" i="2"/>
  <c r="D330" i="2"/>
  <c r="D485" i="2"/>
  <c r="D453" i="2"/>
  <c r="D387" i="2"/>
  <c r="D349" i="2"/>
  <c r="D353" i="2"/>
  <c r="D376" i="2"/>
  <c r="D361" i="2"/>
  <c r="D364" i="2"/>
  <c r="D295" i="2"/>
  <c r="D355" i="2"/>
  <c r="D360" i="2"/>
  <c r="J234" i="2"/>
  <c r="D372" i="2"/>
  <c r="D345" i="2"/>
  <c r="C15" i="1"/>
  <c r="W322" i="2"/>
  <c r="U350" i="2"/>
  <c r="U323" i="2"/>
  <c r="R426" i="2"/>
  <c r="F310" i="2"/>
  <c r="R395" i="2"/>
  <c r="V195" i="2"/>
  <c r="V294" i="2"/>
  <c r="E700" i="2"/>
  <c r="T336" i="2"/>
  <c r="P395" i="2"/>
  <c r="R323" i="2"/>
  <c r="D696" i="2"/>
  <c r="E310" i="2"/>
  <c r="D310" i="2"/>
  <c r="E752" i="2"/>
  <c r="D752" i="2"/>
  <c r="S395" i="2"/>
  <c r="Q395" i="2"/>
  <c r="F700" i="2"/>
  <c r="G700" i="2"/>
  <c r="D700" i="2"/>
  <c r="G696" i="2"/>
  <c r="F696" i="2"/>
  <c r="E696" i="2"/>
  <c r="V336" i="2"/>
  <c r="U336" i="2"/>
  <c r="S336" i="2"/>
  <c r="F293" i="2"/>
  <c r="E293" i="2"/>
  <c r="D293" i="2"/>
  <c r="V322" i="2"/>
  <c r="U322" i="2"/>
  <c r="T322" i="2"/>
  <c r="W303" i="2"/>
  <c r="V303" i="2"/>
  <c r="U303" i="2"/>
  <c r="T303" i="2"/>
  <c r="T350" i="2"/>
  <c r="S350" i="2"/>
  <c r="R350" i="2"/>
  <c r="U378" i="2"/>
  <c r="T378" i="2"/>
  <c r="S378" i="2"/>
  <c r="R378" i="2"/>
  <c r="O480" i="2"/>
  <c r="N480" i="2"/>
  <c r="M480" i="2"/>
  <c r="L480" i="2"/>
  <c r="T323" i="2"/>
  <c r="S323" i="2"/>
  <c r="Q426" i="2"/>
  <c r="P426" i="2"/>
  <c r="U317" i="2"/>
  <c r="T317" i="2"/>
  <c r="S317" i="2"/>
  <c r="R317" i="2"/>
  <c r="V321" i="2"/>
  <c r="U321" i="2"/>
  <c r="T321" i="2"/>
  <c r="W195" i="2"/>
  <c r="U195" i="2"/>
  <c r="T195" i="2"/>
  <c r="W294" i="2"/>
  <c r="U294" i="2"/>
  <c r="T294" i="2"/>
  <c r="W259" i="2"/>
  <c r="V259" i="2"/>
  <c r="U259" i="2"/>
  <c r="T259" i="2"/>
  <c r="W270" i="2"/>
  <c r="V270" i="2"/>
  <c r="U270" i="2"/>
  <c r="T270" i="2"/>
  <c r="U14" i="1"/>
  <c r="S14" i="1"/>
  <c r="V14" i="1"/>
  <c r="T14" i="1"/>
  <c r="S294" i="2"/>
  <c r="Q350" i="2"/>
  <c r="Q378" i="2"/>
  <c r="L588" i="2"/>
  <c r="S321" i="2"/>
  <c r="R408" i="2"/>
  <c r="S322" i="2"/>
  <c r="S394" i="2"/>
  <c r="G738" i="2"/>
  <c r="S303" i="2"/>
  <c r="G712" i="2"/>
  <c r="K597" i="2"/>
  <c r="Q323" i="2"/>
  <c r="K480" i="2"/>
  <c r="N515" i="2"/>
  <c r="K596" i="2"/>
  <c r="Q317" i="2"/>
  <c r="G679" i="2"/>
  <c r="O426" i="2"/>
  <c r="S100" i="2"/>
  <c r="S195" i="2"/>
  <c r="S270" i="2"/>
  <c r="S259" i="2"/>
  <c r="R14" i="1"/>
  <c r="P378" i="2"/>
  <c r="R322" i="2"/>
  <c r="R303" i="2"/>
  <c r="F738" i="2"/>
  <c r="R394" i="2"/>
  <c r="F712" i="2"/>
  <c r="J480" i="2"/>
  <c r="J597" i="2"/>
  <c r="P350" i="2"/>
  <c r="N426" i="2"/>
  <c r="M515" i="2"/>
  <c r="J641" i="2"/>
  <c r="R336" i="2"/>
  <c r="Q408" i="2"/>
  <c r="F679" i="2"/>
  <c r="P317" i="2"/>
  <c r="J596" i="2"/>
  <c r="R100" i="2"/>
  <c r="R259" i="2"/>
  <c r="P323" i="2"/>
  <c r="R321" i="2"/>
  <c r="R294" i="2"/>
  <c r="R195" i="2"/>
  <c r="R270" i="2"/>
  <c r="Q14" i="1"/>
  <c r="P408" i="2"/>
  <c r="E712" i="2"/>
  <c r="Q394" i="2"/>
  <c r="E738" i="2"/>
  <c r="O350" i="2"/>
  <c r="I480" i="2"/>
  <c r="Q322" i="2"/>
  <c r="Q336" i="2"/>
  <c r="I597" i="2"/>
  <c r="Q303" i="2"/>
  <c r="L515" i="2"/>
  <c r="K588" i="2"/>
  <c r="I515" i="2"/>
  <c r="O378" i="2"/>
  <c r="E679" i="2"/>
  <c r="Q100" i="2"/>
  <c r="Q321" i="2"/>
  <c r="I596" i="2"/>
  <c r="Q195" i="2"/>
  <c r="O317" i="2"/>
  <c r="Q259" i="2"/>
  <c r="M426" i="2"/>
  <c r="Q294" i="2"/>
  <c r="Q270" i="2"/>
  <c r="P14" i="1"/>
  <c r="D738" i="2"/>
  <c r="P394" i="2"/>
  <c r="P336" i="2"/>
  <c r="P322" i="2"/>
  <c r="P303" i="2"/>
  <c r="P321" i="2"/>
  <c r="D712" i="2"/>
  <c r="H597" i="2"/>
  <c r="N350" i="2"/>
  <c r="K515" i="2"/>
  <c r="I641" i="2"/>
  <c r="J588" i="2"/>
  <c r="D679" i="2"/>
  <c r="N378" i="2"/>
  <c r="H596" i="2"/>
  <c r="P294" i="2"/>
  <c r="H480" i="2"/>
  <c r="P100" i="2"/>
  <c r="P270" i="2"/>
  <c r="L426" i="2"/>
  <c r="O323" i="2"/>
  <c r="N317" i="2"/>
  <c r="P259" i="2"/>
  <c r="P195" i="2"/>
  <c r="O14" i="1"/>
  <c r="N556" i="2"/>
  <c r="O303" i="2"/>
  <c r="F704" i="2"/>
  <c r="N303" i="2"/>
  <c r="M395" i="2"/>
  <c r="I607" i="2"/>
  <c r="D704" i="2"/>
  <c r="L336" i="2"/>
  <c r="L323" i="2"/>
  <c r="H426" i="2"/>
  <c r="H607" i="2"/>
  <c r="L395" i="2"/>
  <c r="K607" i="2"/>
  <c r="J607" i="2"/>
  <c r="G704" i="2"/>
  <c r="E704" i="2"/>
  <c r="O395" i="2"/>
  <c r="N395" i="2"/>
  <c r="O394" i="2"/>
  <c r="N394" i="2"/>
  <c r="M394" i="2"/>
  <c r="G695" i="2"/>
  <c r="F695" i="2"/>
  <c r="E695" i="2"/>
  <c r="O336" i="2"/>
  <c r="N336" i="2"/>
  <c r="M336" i="2"/>
  <c r="J515" i="2"/>
  <c r="H515" i="2"/>
  <c r="I588" i="2"/>
  <c r="H588" i="2"/>
  <c r="G588" i="2"/>
  <c r="O322" i="2"/>
  <c r="N322" i="2"/>
  <c r="M322" i="2"/>
  <c r="M556" i="2"/>
  <c r="M303" i="2"/>
  <c r="M350" i="2"/>
  <c r="L350" i="2"/>
  <c r="K350" i="2"/>
  <c r="M378" i="2"/>
  <c r="L378" i="2"/>
  <c r="O408" i="2"/>
  <c r="N408" i="2"/>
  <c r="M408" i="2"/>
  <c r="G480" i="2"/>
  <c r="F480" i="2"/>
  <c r="E480" i="2"/>
  <c r="N323" i="2"/>
  <c r="M323" i="2"/>
  <c r="K426" i="2"/>
  <c r="J426" i="2"/>
  <c r="I426" i="2"/>
  <c r="O100" i="2"/>
  <c r="N100" i="2"/>
  <c r="M100" i="2"/>
  <c r="M317" i="2"/>
  <c r="L317" i="2"/>
  <c r="O321" i="2"/>
  <c r="N321" i="2"/>
  <c r="M321" i="2"/>
  <c r="O195" i="2"/>
  <c r="N195" i="2"/>
  <c r="M195" i="2"/>
  <c r="O294" i="2"/>
  <c r="N294" i="2"/>
  <c r="M294" i="2"/>
  <c r="O259" i="2"/>
  <c r="N259" i="2"/>
  <c r="M259" i="2"/>
  <c r="O270" i="2"/>
  <c r="N270" i="2"/>
  <c r="M270" i="2"/>
  <c r="N14" i="1"/>
  <c r="M14" i="1"/>
  <c r="L14" i="1"/>
  <c r="D695" i="2"/>
  <c r="L394" i="2"/>
  <c r="G515" i="2"/>
  <c r="F588" i="2"/>
  <c r="L322" i="2"/>
  <c r="L556" i="2"/>
  <c r="L303" i="2"/>
  <c r="J350" i="2"/>
  <c r="K378" i="2"/>
  <c r="L408" i="2"/>
  <c r="D480" i="2"/>
  <c r="L100" i="2"/>
  <c r="K317" i="2"/>
  <c r="L321" i="2"/>
  <c r="L195" i="2"/>
  <c r="L294" i="2"/>
  <c r="L259" i="2"/>
  <c r="L270" i="2"/>
  <c r="K14" i="1"/>
  <c r="K321" i="2"/>
  <c r="G723" i="2"/>
  <c r="G597" i="2"/>
  <c r="K395" i="2"/>
  <c r="K556" i="2"/>
  <c r="K394" i="2"/>
  <c r="F515" i="2"/>
  <c r="G698" i="2"/>
  <c r="K322" i="2"/>
  <c r="G714" i="2"/>
  <c r="I350" i="2"/>
  <c r="D426" i="2"/>
  <c r="G426" i="2"/>
  <c r="J317" i="2"/>
  <c r="H641" i="2"/>
  <c r="K303" i="2"/>
  <c r="K336" i="2"/>
  <c r="J635" i="2"/>
  <c r="G596" i="2"/>
  <c r="K100" i="2"/>
  <c r="K323" i="2"/>
  <c r="K408" i="2"/>
  <c r="K195" i="2"/>
  <c r="K294" i="2"/>
  <c r="K259" i="2"/>
  <c r="K270" i="2"/>
  <c r="J14" i="1"/>
  <c r="J378" i="2"/>
  <c r="J394" i="2"/>
  <c r="J395" i="2"/>
  <c r="F723" i="2"/>
  <c r="F597" i="2"/>
  <c r="E515" i="2"/>
  <c r="E588" i="2"/>
  <c r="F714" i="2"/>
  <c r="J336" i="2"/>
  <c r="G641" i="2"/>
  <c r="H350" i="2"/>
  <c r="J322" i="2"/>
  <c r="I635" i="2"/>
  <c r="J556" i="2"/>
  <c r="F596" i="2"/>
  <c r="J303" i="2"/>
  <c r="J100" i="2"/>
  <c r="F698" i="2"/>
  <c r="J408" i="2"/>
  <c r="F426" i="2"/>
  <c r="J323" i="2"/>
  <c r="I317" i="2"/>
  <c r="J195" i="2"/>
  <c r="J259" i="2"/>
  <c r="J321" i="2"/>
  <c r="J270" i="2"/>
  <c r="J294" i="2"/>
  <c r="I14" i="1"/>
  <c r="E723" i="2"/>
  <c r="D588" i="2"/>
  <c r="D791" i="2"/>
  <c r="E714" i="2"/>
  <c r="I556" i="2"/>
  <c r="I378" i="2"/>
  <c r="I336" i="2"/>
  <c r="I395" i="2"/>
  <c r="I394" i="2"/>
  <c r="E597" i="2"/>
  <c r="I100" i="2"/>
  <c r="H635" i="2"/>
  <c r="I322" i="2"/>
  <c r="I303" i="2"/>
  <c r="F641" i="2"/>
  <c r="E596" i="2"/>
  <c r="I195" i="2"/>
  <c r="H317" i="2"/>
  <c r="E426" i="2"/>
  <c r="E698" i="2"/>
  <c r="I408" i="2"/>
  <c r="I323" i="2"/>
  <c r="I259" i="2"/>
  <c r="I321" i="2"/>
  <c r="I294" i="2"/>
  <c r="I270" i="2"/>
  <c r="H14" i="1"/>
  <c r="D714" i="2"/>
  <c r="D723" i="2"/>
  <c r="D597" i="2"/>
  <c r="H395" i="2"/>
  <c r="D515" i="2"/>
  <c r="H394" i="2"/>
  <c r="E641" i="2"/>
  <c r="H322" i="2"/>
  <c r="H556" i="2"/>
  <c r="H336" i="2"/>
  <c r="D596" i="2"/>
  <c r="H378" i="2"/>
  <c r="H303" i="2"/>
  <c r="D698" i="2"/>
  <c r="H323" i="2"/>
  <c r="H100" i="2"/>
  <c r="H408" i="2"/>
  <c r="H259" i="2"/>
  <c r="H321" i="2"/>
  <c r="H270" i="2"/>
  <c r="H195" i="2"/>
  <c r="H294" i="2"/>
  <c r="G14" i="1"/>
  <c r="G378" i="2"/>
  <c r="G556" i="2"/>
  <c r="G395" i="2"/>
  <c r="G607" i="2"/>
  <c r="G336" i="2"/>
  <c r="G705" i="2"/>
  <c r="G322" i="2"/>
  <c r="G394" i="2"/>
  <c r="G350" i="2"/>
  <c r="G323" i="2"/>
  <c r="G303" i="2"/>
  <c r="G635" i="2"/>
  <c r="G408" i="2"/>
  <c r="G195" i="2"/>
  <c r="G321" i="2"/>
  <c r="G707" i="2"/>
  <c r="G259" i="2"/>
  <c r="G294" i="2"/>
  <c r="G100" i="2"/>
  <c r="G706" i="2"/>
  <c r="G317" i="2"/>
  <c r="G270" i="2"/>
  <c r="F14" i="1"/>
  <c r="F322" i="2"/>
  <c r="E784" i="2"/>
  <c r="F395" i="2"/>
  <c r="F378" i="2"/>
  <c r="F607" i="2"/>
  <c r="F336" i="2"/>
  <c r="F303" i="2"/>
  <c r="F635" i="2"/>
  <c r="F556" i="2"/>
  <c r="F350" i="2"/>
  <c r="F705" i="2"/>
  <c r="F394" i="2"/>
  <c r="F408" i="2"/>
  <c r="F323" i="2"/>
  <c r="F707" i="2"/>
  <c r="F706" i="2"/>
  <c r="F100" i="2"/>
  <c r="F317" i="2"/>
  <c r="F321" i="2"/>
  <c r="F195" i="2"/>
  <c r="F294" i="2"/>
  <c r="F259" i="2"/>
  <c r="F270" i="2"/>
  <c r="E14" i="1"/>
  <c r="E323" i="2"/>
  <c r="E321" i="2"/>
  <c r="E607" i="2"/>
  <c r="E394" i="2"/>
  <c r="E705" i="2"/>
  <c r="E294" i="2"/>
  <c r="D784" i="2"/>
  <c r="E395" i="2"/>
  <c r="E317" i="2"/>
  <c r="E556" i="2"/>
  <c r="E336" i="2"/>
  <c r="E378" i="2"/>
  <c r="E270" i="2"/>
  <c r="E350" i="2"/>
  <c r="E322" i="2"/>
  <c r="E635" i="2"/>
  <c r="E303" i="2"/>
  <c r="E195" i="2"/>
  <c r="E100" i="2"/>
  <c r="E707" i="2"/>
  <c r="E259" i="2"/>
  <c r="E408" i="2"/>
  <c r="E706" i="2"/>
  <c r="D14" i="1"/>
  <c r="D323" i="2"/>
  <c r="D395" i="2"/>
  <c r="D350" i="2"/>
  <c r="D607" i="2"/>
  <c r="D556" i="2"/>
  <c r="D336" i="2"/>
  <c r="D378" i="2"/>
  <c r="D322" i="2"/>
  <c r="D394" i="2"/>
  <c r="D303" i="2"/>
  <c r="D635" i="2"/>
  <c r="D707" i="2"/>
  <c r="D408" i="2"/>
  <c r="D317" i="2"/>
  <c r="D100" i="2"/>
  <c r="D705" i="2"/>
  <c r="D706" i="2"/>
  <c r="D321" i="2"/>
  <c r="D259" i="2"/>
  <c r="D195" i="2"/>
  <c r="D294" i="2"/>
  <c r="D270" i="2"/>
  <c r="C14" i="1"/>
  <c r="I676" i="2"/>
  <c r="S456" i="2"/>
  <c r="S425" i="2"/>
  <c r="T342" i="2"/>
  <c r="U365" i="2"/>
  <c r="I664" i="2"/>
  <c r="T401" i="2"/>
  <c r="U279" i="2"/>
  <c r="F681" i="2"/>
  <c r="T162" i="2"/>
  <c r="Q238" i="2"/>
  <c r="X300" i="2"/>
  <c r="T393" i="2"/>
  <c r="U396" i="2"/>
  <c r="AA71" i="2"/>
  <c r="AG8" i="2"/>
  <c r="X178" i="2"/>
  <c r="W274" i="2"/>
  <c r="U357" i="2"/>
  <c r="I67" i="2"/>
  <c r="T13" i="1"/>
  <c r="S401" i="2"/>
  <c r="T396" i="2"/>
  <c r="P238" i="2"/>
  <c r="S342" i="2"/>
  <c r="R456" i="2"/>
  <c r="H676" i="2"/>
  <c r="H664" i="2"/>
  <c r="R425" i="2"/>
  <c r="E681" i="2"/>
  <c r="T365" i="2"/>
  <c r="T279" i="2"/>
  <c r="V274" i="2"/>
  <c r="S393" i="2"/>
  <c r="Z71" i="2"/>
  <c r="W300" i="2"/>
  <c r="AF8" i="2"/>
  <c r="S162" i="2"/>
  <c r="H67" i="2"/>
  <c r="T357" i="2"/>
  <c r="W178" i="2"/>
  <c r="S13" i="1"/>
  <c r="R342" i="2"/>
  <c r="G676" i="2"/>
  <c r="S365" i="2"/>
  <c r="Q456" i="2"/>
  <c r="G664" i="2"/>
  <c r="V300" i="2"/>
  <c r="Q425" i="2"/>
  <c r="S279" i="2"/>
  <c r="R162" i="2"/>
  <c r="D681" i="2"/>
  <c r="R393" i="2"/>
  <c r="O238" i="2"/>
  <c r="R401" i="2"/>
  <c r="S396" i="2"/>
  <c r="AE8" i="2"/>
  <c r="Y71" i="2"/>
  <c r="U274" i="2"/>
  <c r="G67" i="2"/>
  <c r="S357" i="2"/>
  <c r="V178" i="2"/>
  <c r="R13" i="1"/>
  <c r="P456" i="2"/>
  <c r="U300" i="2"/>
  <c r="X71" i="2"/>
  <c r="N238" i="2"/>
  <c r="N425" i="2"/>
  <c r="Q401" i="2"/>
  <c r="F676" i="2"/>
  <c r="F664" i="2"/>
  <c r="P425" i="2"/>
  <c r="T274" i="2"/>
  <c r="Q342" i="2"/>
  <c r="R279" i="2"/>
  <c r="R365" i="2"/>
  <c r="Q393" i="2"/>
  <c r="R396" i="2"/>
  <c r="Q162" i="2"/>
  <c r="F67" i="2"/>
  <c r="R357" i="2"/>
  <c r="U178" i="2"/>
  <c r="AD8" i="2"/>
  <c r="W71" i="2"/>
  <c r="Q13" i="1"/>
  <c r="S274" i="2"/>
  <c r="E664" i="2"/>
  <c r="E676" i="2"/>
  <c r="P342" i="2"/>
  <c r="O456" i="2"/>
  <c r="Q279" i="2"/>
  <c r="O425" i="2"/>
  <c r="M238" i="2"/>
  <c r="P393" i="2"/>
  <c r="Q365" i="2"/>
  <c r="AC8" i="2"/>
  <c r="P162" i="2"/>
  <c r="P401" i="2"/>
  <c r="T178" i="2"/>
  <c r="T300" i="2"/>
  <c r="Q357" i="2"/>
  <c r="Q396" i="2"/>
  <c r="E67" i="2"/>
  <c r="P13" i="1"/>
  <c r="O393" i="2"/>
  <c r="R274" i="2"/>
  <c r="D664" i="2"/>
  <c r="O342" i="2"/>
  <c r="D676" i="2"/>
  <c r="N456" i="2"/>
  <c r="AB8" i="2"/>
  <c r="P365" i="2"/>
  <c r="P279" i="2"/>
  <c r="L238" i="2"/>
  <c r="O401" i="2"/>
  <c r="S178" i="2"/>
  <c r="O162" i="2"/>
  <c r="V71" i="2"/>
  <c r="S300" i="2"/>
  <c r="P396" i="2"/>
  <c r="P357" i="2"/>
  <c r="D67" i="2"/>
  <c r="O13" i="1"/>
  <c r="M425" i="2"/>
  <c r="N342" i="2"/>
  <c r="M456" i="2"/>
  <c r="L642" i="2"/>
  <c r="F748" i="2"/>
  <c r="Q274" i="2"/>
  <c r="U71" i="2"/>
  <c r="N104" i="2"/>
  <c r="R300" i="2"/>
  <c r="N162" i="2"/>
  <c r="O365" i="2"/>
  <c r="N401" i="2"/>
  <c r="AA8" i="2"/>
  <c r="O396" i="2"/>
  <c r="K238" i="2"/>
  <c r="O357" i="2"/>
  <c r="R178" i="2"/>
  <c r="N13" i="1"/>
  <c r="Q300" i="2"/>
  <c r="N396" i="2"/>
  <c r="E748" i="2"/>
  <c r="L456" i="2"/>
  <c r="K642" i="2"/>
  <c r="L425" i="2"/>
  <c r="M342" i="2"/>
  <c r="N365" i="2"/>
  <c r="M162" i="2"/>
  <c r="T71" i="2"/>
  <c r="M401" i="2"/>
  <c r="N393" i="2"/>
  <c r="J238" i="2"/>
  <c r="M104" i="2"/>
  <c r="Q178" i="2"/>
  <c r="N357" i="2"/>
  <c r="P274" i="2"/>
  <c r="Z8" i="2"/>
  <c r="M13" i="1"/>
  <c r="K456" i="2"/>
  <c r="D748" i="2"/>
  <c r="K425" i="2"/>
  <c r="J642" i="2"/>
  <c r="L342" i="2"/>
  <c r="L401" i="2"/>
  <c r="M393" i="2"/>
  <c r="M365" i="2"/>
  <c r="P300" i="2"/>
  <c r="I238" i="2"/>
  <c r="M396" i="2"/>
  <c r="P178" i="2"/>
  <c r="M357" i="2"/>
  <c r="O274" i="2"/>
  <c r="Y8" i="2"/>
  <c r="L13" i="1"/>
  <c r="O178" i="2"/>
  <c r="L365" i="2"/>
  <c r="K342" i="2"/>
  <c r="J425" i="2"/>
  <c r="L162" i="2"/>
  <c r="L393" i="2"/>
  <c r="O300" i="2"/>
  <c r="H238" i="2"/>
  <c r="L396" i="2"/>
  <c r="K401" i="2"/>
  <c r="S71" i="2"/>
  <c r="N274" i="2"/>
  <c r="L104" i="2"/>
  <c r="L357" i="2"/>
  <c r="X8" i="2"/>
  <c r="K13" i="1"/>
  <c r="M274" i="2"/>
  <c r="J342" i="2"/>
  <c r="N178" i="2"/>
  <c r="K396" i="2"/>
  <c r="J456" i="2"/>
  <c r="K162" i="2"/>
  <c r="I425" i="2"/>
  <c r="N300" i="2"/>
  <c r="J401" i="2"/>
  <c r="K393" i="2"/>
  <c r="K365" i="2"/>
  <c r="R71" i="2"/>
  <c r="K104" i="2"/>
  <c r="G238" i="2"/>
  <c r="W8" i="2"/>
  <c r="K357" i="2"/>
  <c r="J13" i="1"/>
  <c r="J393" i="2"/>
  <c r="I456" i="2"/>
  <c r="I342" i="2"/>
  <c r="M300" i="2"/>
  <c r="J104" i="2"/>
  <c r="J365" i="2"/>
  <c r="H425" i="2"/>
  <c r="J162" i="2"/>
  <c r="Q71" i="2"/>
  <c r="J396" i="2"/>
  <c r="F238" i="2"/>
  <c r="I401" i="2"/>
  <c r="M178" i="2"/>
  <c r="L274" i="2"/>
  <c r="V8" i="2"/>
  <c r="J357" i="2"/>
  <c r="I13" i="1"/>
  <c r="I642" i="2"/>
  <c r="I162" i="2"/>
  <c r="H456" i="2"/>
  <c r="H342" i="2"/>
  <c r="I393" i="2"/>
  <c r="I365" i="2"/>
  <c r="H401" i="2"/>
  <c r="L300" i="2"/>
  <c r="E238" i="2"/>
  <c r="L178" i="2"/>
  <c r="F743" i="2"/>
  <c r="K274" i="2"/>
  <c r="I104" i="2"/>
  <c r="I396" i="2"/>
  <c r="I357" i="2"/>
  <c r="P71" i="2"/>
  <c r="U8" i="2"/>
  <c r="H13" i="1"/>
  <c r="K178" i="2"/>
  <c r="H162" i="2"/>
  <c r="G401" i="2"/>
  <c r="G456" i="2"/>
  <c r="K300" i="2"/>
  <c r="H642" i="2"/>
  <c r="H365" i="2"/>
  <c r="H393" i="2"/>
  <c r="O71" i="2"/>
  <c r="J274" i="2"/>
  <c r="H357" i="2"/>
  <c r="T8" i="2"/>
  <c r="H396" i="2"/>
  <c r="E743" i="2"/>
  <c r="H104" i="2"/>
  <c r="G13" i="1"/>
  <c r="G393" i="2"/>
  <c r="J178" i="2"/>
  <c r="I274" i="2"/>
  <c r="G425" i="2"/>
  <c r="G365" i="2"/>
  <c r="G642" i="2"/>
  <c r="G162" i="2"/>
  <c r="G342" i="2"/>
  <c r="F401" i="2"/>
  <c r="D238" i="2"/>
  <c r="J300" i="2"/>
  <c r="N71" i="2"/>
  <c r="G396" i="2"/>
  <c r="G357" i="2"/>
  <c r="G104" i="2"/>
  <c r="D743" i="2"/>
  <c r="S8" i="2"/>
  <c r="F13" i="1"/>
  <c r="F365" i="2"/>
  <c r="F162" i="2"/>
  <c r="M118" i="2"/>
  <c r="AH225" i="2"/>
  <c r="F456" i="2"/>
  <c r="F425" i="2"/>
  <c r="F642" i="2"/>
  <c r="F342" i="2"/>
  <c r="F393" i="2"/>
  <c r="E401" i="2"/>
  <c r="F739" i="2"/>
  <c r="M71" i="2"/>
  <c r="I300" i="2"/>
  <c r="F104" i="2"/>
  <c r="H274" i="2"/>
  <c r="F396" i="2"/>
  <c r="I178" i="2"/>
  <c r="F357" i="2"/>
  <c r="I56" i="2"/>
  <c r="R8" i="2"/>
  <c r="O186" i="2"/>
  <c r="E13" i="1"/>
  <c r="L71" i="2"/>
  <c r="N186" i="2"/>
  <c r="E456" i="2"/>
  <c r="E393" i="2"/>
  <c r="E365" i="2"/>
  <c r="E342" i="2"/>
  <c r="E425" i="2"/>
  <c r="E642" i="2"/>
  <c r="D401" i="2"/>
  <c r="H300" i="2"/>
  <c r="E739" i="2"/>
  <c r="E396" i="2"/>
  <c r="E162" i="2"/>
  <c r="G274" i="2"/>
  <c r="H178" i="2"/>
  <c r="E357" i="2"/>
  <c r="L118" i="2"/>
  <c r="E104" i="2"/>
  <c r="Q8" i="2"/>
  <c r="H56" i="2"/>
  <c r="D13" i="1"/>
  <c r="D396" i="2"/>
  <c r="K118" i="2"/>
  <c r="D456" i="2"/>
  <c r="D642" i="2"/>
  <c r="D365" i="2"/>
  <c r="D342" i="2"/>
  <c r="D425" i="2"/>
  <c r="K71" i="2"/>
  <c r="D393" i="2"/>
  <c r="G300" i="2"/>
  <c r="D162" i="2"/>
  <c r="D739" i="2"/>
  <c r="D104" i="2"/>
  <c r="F274" i="2"/>
  <c r="D357" i="2"/>
  <c r="G178" i="2"/>
  <c r="M186" i="2"/>
  <c r="AG225" i="2"/>
  <c r="P8" i="2"/>
  <c r="G56" i="2"/>
  <c r="C13" i="1"/>
  <c r="P248" i="2"/>
  <c r="AI75" i="2"/>
  <c r="AG226" i="2"/>
  <c r="V98" i="2"/>
  <c r="E611" i="2"/>
  <c r="Y319" i="2"/>
  <c r="AF258" i="2"/>
  <c r="AF83" i="2"/>
  <c r="AD115" i="2"/>
  <c r="O313" i="2"/>
  <c r="M27" i="2"/>
  <c r="F190" i="2"/>
  <c r="AH5" i="2"/>
  <c r="W52" i="2"/>
  <c r="AH215" i="2"/>
  <c r="AF50" i="2"/>
  <c r="AL127" i="2"/>
  <c r="T230" i="2"/>
  <c r="Z11" i="2"/>
  <c r="AG217" i="2"/>
  <c r="AF38" i="2"/>
  <c r="AI68" i="2"/>
  <c r="AE170" i="2"/>
  <c r="AF89" i="2"/>
  <c r="AI199" i="2"/>
  <c r="Q17" i="2"/>
  <c r="AH12" i="1"/>
  <c r="V52" i="2"/>
  <c r="AK127" i="2"/>
  <c r="O248" i="2"/>
  <c r="D611" i="2"/>
  <c r="X319" i="2"/>
  <c r="N313" i="2"/>
  <c r="AE258" i="2"/>
  <c r="L27" i="2"/>
  <c r="E190" i="2"/>
  <c r="U98" i="2"/>
  <c r="AE50" i="2"/>
  <c r="AF226" i="2"/>
  <c r="AG215" i="2"/>
  <c r="Y11" i="2"/>
  <c r="AE38" i="2"/>
  <c r="AE83" i="2"/>
  <c r="S230" i="2"/>
  <c r="AG5" i="2"/>
  <c r="AH68" i="2"/>
  <c r="AC115" i="2"/>
  <c r="AE89" i="2"/>
  <c r="AH199" i="2"/>
  <c r="AH75" i="2"/>
  <c r="AF217" i="2"/>
  <c r="P17" i="2"/>
  <c r="AG12" i="1"/>
  <c r="X282" i="2"/>
  <c r="AG250" i="2"/>
  <c r="L600" i="2"/>
  <c r="L658" i="2"/>
  <c r="U52" i="2"/>
  <c r="AD83" i="2"/>
  <c r="AE226" i="2"/>
  <c r="O584" i="2"/>
  <c r="X11" i="2"/>
  <c r="AD258" i="2"/>
  <c r="AF70" i="2"/>
  <c r="AB115" i="2"/>
  <c r="AD89" i="2"/>
  <c r="AG199" i="2"/>
  <c r="AD50" i="2"/>
  <c r="AF225" i="2"/>
  <c r="AG68" i="2"/>
  <c r="L601" i="2"/>
  <c r="AG75" i="2"/>
  <c r="AE217" i="2"/>
  <c r="AF5" i="2"/>
  <c r="AF215" i="2"/>
  <c r="AF12" i="1"/>
  <c r="AD170" i="2"/>
  <c r="AE225" i="2"/>
  <c r="K658" i="2"/>
  <c r="T52" i="2"/>
  <c r="K600" i="2"/>
  <c r="AC83" i="2"/>
  <c r="AC50" i="2"/>
  <c r="AF250" i="2"/>
  <c r="W282" i="2"/>
  <c r="AD226" i="2"/>
  <c r="N584" i="2"/>
  <c r="W11" i="2"/>
  <c r="AA115" i="2"/>
  <c r="AE215" i="2"/>
  <c r="AC258" i="2"/>
  <c r="AE5" i="2"/>
  <c r="AF68" i="2"/>
  <c r="K601" i="2"/>
  <c r="AD217" i="2"/>
  <c r="AC89" i="2"/>
  <c r="AF75" i="2"/>
  <c r="AE70" i="2"/>
  <c r="AF199" i="2"/>
  <c r="AE12" i="1"/>
  <c r="Z115" i="2"/>
  <c r="S52" i="2"/>
  <c r="AD70" i="2"/>
  <c r="J600" i="2"/>
  <c r="J658" i="2"/>
  <c r="AE250" i="2"/>
  <c r="AB258" i="2"/>
  <c r="J601" i="2"/>
  <c r="M584" i="2"/>
  <c r="AB83" i="2"/>
  <c r="V282" i="2"/>
  <c r="AB89" i="2"/>
  <c r="V11" i="2"/>
  <c r="AC226" i="2"/>
  <c r="AD225" i="2"/>
  <c r="AE199" i="2"/>
  <c r="AE68" i="2"/>
  <c r="AD5" i="2"/>
  <c r="AC217" i="2"/>
  <c r="AE75" i="2"/>
  <c r="AD215" i="2"/>
  <c r="AD12" i="1"/>
  <c r="AC70" i="2"/>
  <c r="AK78" i="2"/>
  <c r="W319" i="2"/>
  <c r="U282" i="2"/>
  <c r="AD250" i="2"/>
  <c r="N248" i="2"/>
  <c r="Y115" i="2"/>
  <c r="AA83" i="2"/>
  <c r="AA258" i="2"/>
  <c r="AB226" i="2"/>
  <c r="I658" i="2"/>
  <c r="U11" i="2"/>
  <c r="AJ127" i="2"/>
  <c r="L584" i="2"/>
  <c r="AC225" i="2"/>
  <c r="AC5" i="2"/>
  <c r="AA89" i="2"/>
  <c r="AC170" i="2"/>
  <c r="AB217" i="2"/>
  <c r="I601" i="2"/>
  <c r="AB50" i="2"/>
  <c r="AD68" i="2"/>
  <c r="AD38" i="2"/>
  <c r="AC215" i="2"/>
  <c r="AD75" i="2"/>
  <c r="AD199" i="2"/>
  <c r="AC12" i="1"/>
  <c r="H658" i="2"/>
  <c r="AC75" i="2"/>
  <c r="AB225" i="2"/>
  <c r="AC68" i="2"/>
  <c r="Z258" i="2"/>
  <c r="V319" i="2"/>
  <c r="H601" i="2"/>
  <c r="AC250" i="2"/>
  <c r="M248" i="2"/>
  <c r="AB70" i="2"/>
  <c r="AA226" i="2"/>
  <c r="Z83" i="2"/>
  <c r="AJ78" i="2"/>
  <c r="T11" i="2"/>
  <c r="AC199" i="2"/>
  <c r="Z89" i="2"/>
  <c r="T282" i="2"/>
  <c r="X115" i="2"/>
  <c r="AB215" i="2"/>
  <c r="AI127" i="2"/>
  <c r="K584" i="2"/>
  <c r="AB170" i="2"/>
  <c r="AB5" i="2"/>
  <c r="AC38" i="2"/>
  <c r="AA50" i="2"/>
  <c r="AA217" i="2"/>
  <c r="AB12" i="1"/>
  <c r="Z226" i="2"/>
  <c r="L248" i="2"/>
  <c r="Y83" i="2"/>
  <c r="J584" i="2"/>
  <c r="G658" i="2"/>
  <c r="AB250" i="2"/>
  <c r="G601" i="2"/>
  <c r="U319" i="2"/>
  <c r="W115" i="2"/>
  <c r="S282" i="2"/>
  <c r="AA70" i="2"/>
  <c r="S11" i="2"/>
  <c r="AH127" i="2"/>
  <c r="AI78" i="2"/>
  <c r="AA225" i="2"/>
  <c r="Z50" i="2"/>
  <c r="AB68" i="2"/>
  <c r="AA170" i="2"/>
  <c r="AA5" i="2"/>
  <c r="Z217" i="2"/>
  <c r="AA215" i="2"/>
  <c r="AB38" i="2"/>
  <c r="AB199" i="2"/>
  <c r="AB75" i="2"/>
  <c r="AA12" i="1"/>
  <c r="Z5" i="2"/>
  <c r="Z225" i="2"/>
  <c r="I584" i="2"/>
  <c r="K248" i="2"/>
  <c r="Y258" i="2"/>
  <c r="Y89" i="2"/>
  <c r="X83" i="2"/>
  <c r="V115" i="2"/>
  <c r="I600" i="2"/>
  <c r="T319" i="2"/>
  <c r="R52" i="2"/>
  <c r="AA250" i="2"/>
  <c r="R11" i="2"/>
  <c r="Y226" i="2"/>
  <c r="AA38" i="2"/>
  <c r="R282" i="2"/>
  <c r="AA199" i="2"/>
  <c r="Z170" i="2"/>
  <c r="Z70" i="2"/>
  <c r="AA75" i="2"/>
  <c r="Z215" i="2"/>
  <c r="Y217" i="2"/>
  <c r="Y50" i="2"/>
  <c r="AA68" i="2"/>
  <c r="F601" i="2"/>
  <c r="Z12" i="1"/>
  <c r="Z199" i="2"/>
  <c r="Y170" i="2"/>
  <c r="Z75" i="2"/>
  <c r="X258" i="2"/>
  <c r="Y70" i="2"/>
  <c r="Z68" i="2"/>
  <c r="H600" i="2"/>
  <c r="Y225" i="2"/>
  <c r="H584" i="2"/>
  <c r="Q52" i="2"/>
  <c r="S319" i="2"/>
  <c r="X226" i="2"/>
  <c r="U115" i="2"/>
  <c r="J248" i="2"/>
  <c r="W83" i="2"/>
  <c r="Z250" i="2"/>
  <c r="E601" i="2"/>
  <c r="Q11" i="2"/>
  <c r="Z38" i="2"/>
  <c r="Q282" i="2"/>
  <c r="X89" i="2"/>
  <c r="X50" i="2"/>
  <c r="X217" i="2"/>
  <c r="Y5" i="2"/>
  <c r="Y215" i="2"/>
  <c r="Y12" i="1"/>
  <c r="X170" i="2"/>
  <c r="W89" i="2"/>
  <c r="Y250" i="2"/>
  <c r="V83" i="2"/>
  <c r="X225" i="2"/>
  <c r="Y38" i="2"/>
  <c r="G600" i="2"/>
  <c r="R319" i="2"/>
  <c r="P52" i="2"/>
  <c r="W226" i="2"/>
  <c r="T115" i="2"/>
  <c r="D601" i="2"/>
  <c r="G584" i="2"/>
  <c r="P282" i="2"/>
  <c r="I248" i="2"/>
  <c r="X70" i="2"/>
  <c r="P11" i="2"/>
  <c r="W217" i="2"/>
  <c r="X5" i="2"/>
  <c r="W258" i="2"/>
  <c r="W50" i="2"/>
  <c r="X215" i="2"/>
  <c r="Y68" i="2"/>
  <c r="Y75" i="2"/>
  <c r="Y199" i="2"/>
  <c r="X12" i="1"/>
  <c r="X250" i="2"/>
  <c r="X75" i="2"/>
  <c r="AG127" i="2"/>
  <c r="O52" i="2"/>
  <c r="X68" i="2"/>
  <c r="F584" i="2"/>
  <c r="F658" i="2"/>
  <c r="O282" i="2"/>
  <c r="AH78" i="2"/>
  <c r="W70" i="2"/>
  <c r="W225" i="2"/>
  <c r="W215" i="2"/>
  <c r="V50" i="2"/>
  <c r="S115" i="2"/>
  <c r="U83" i="2"/>
  <c r="V258" i="2"/>
  <c r="V226" i="2"/>
  <c r="X199" i="2"/>
  <c r="W5" i="2"/>
  <c r="X38" i="2"/>
  <c r="V89" i="2"/>
  <c r="W170" i="2"/>
  <c r="W12" i="1"/>
  <c r="E584" i="2"/>
  <c r="W250" i="2"/>
  <c r="N52" i="2"/>
  <c r="E658" i="2"/>
  <c r="N282" i="2"/>
  <c r="U226" i="2"/>
  <c r="V70" i="2"/>
  <c r="V217" i="2"/>
  <c r="T83" i="2"/>
  <c r="AF127" i="2"/>
  <c r="W75" i="2"/>
  <c r="R115" i="2"/>
  <c r="V170" i="2"/>
  <c r="W68" i="2"/>
  <c r="W38" i="2"/>
  <c r="V215" i="2"/>
  <c r="V225" i="2"/>
  <c r="U50" i="2"/>
  <c r="W199" i="2"/>
  <c r="V5" i="2"/>
  <c r="V12" i="1"/>
  <c r="U5" i="2"/>
  <c r="T226" i="2"/>
  <c r="S83" i="2"/>
  <c r="AG78" i="2"/>
  <c r="D658" i="2"/>
  <c r="M52" i="2"/>
  <c r="M282" i="2"/>
  <c r="D584" i="2"/>
  <c r="V250" i="2"/>
  <c r="AE127" i="2"/>
  <c r="T50" i="2"/>
  <c r="U258" i="2"/>
  <c r="U225" i="2"/>
  <c r="V38" i="2"/>
  <c r="U70" i="2"/>
  <c r="Q115" i="2"/>
  <c r="V199" i="2"/>
  <c r="U215" i="2"/>
  <c r="V68" i="2"/>
  <c r="U217" i="2"/>
  <c r="U170" i="2"/>
  <c r="U89" i="2"/>
  <c r="V75" i="2"/>
  <c r="U12" i="1"/>
  <c r="T5" i="2"/>
  <c r="U68" i="2"/>
  <c r="T70" i="2"/>
  <c r="M313" i="2"/>
  <c r="V358" i="2"/>
  <c r="L282" i="2"/>
  <c r="AF78" i="2"/>
  <c r="Z63" i="2"/>
  <c r="U250" i="2"/>
  <c r="T98" i="2"/>
  <c r="H248" i="2"/>
  <c r="U38" i="2"/>
  <c r="T170" i="2"/>
  <c r="P115" i="2"/>
  <c r="O11" i="2"/>
  <c r="S50" i="2"/>
  <c r="T258" i="2"/>
  <c r="T89" i="2"/>
  <c r="T225" i="2"/>
  <c r="U199" i="2"/>
  <c r="AD127" i="2"/>
  <c r="T217" i="2"/>
  <c r="T215" i="2"/>
  <c r="U75" i="2"/>
  <c r="T12" i="1"/>
  <c r="S258" i="2"/>
  <c r="N11" i="2"/>
  <c r="S89" i="2"/>
  <c r="S225" i="2"/>
  <c r="S70" i="2"/>
  <c r="AE78" i="2"/>
  <c r="Q319" i="2"/>
  <c r="T250" i="2"/>
  <c r="Y63" i="2"/>
  <c r="S98" i="2"/>
  <c r="K282" i="2"/>
  <c r="S170" i="2"/>
  <c r="G248" i="2"/>
  <c r="R50" i="2"/>
  <c r="O115" i="2"/>
  <c r="T68" i="2"/>
  <c r="T75" i="2"/>
  <c r="S217" i="2"/>
  <c r="T199" i="2"/>
  <c r="S215" i="2"/>
  <c r="AC127" i="2"/>
  <c r="S5" i="2"/>
  <c r="T38" i="2"/>
  <c r="S12" i="1"/>
  <c r="R5" i="2"/>
  <c r="R89" i="2"/>
  <c r="R170" i="2"/>
  <c r="U358" i="2"/>
  <c r="S226" i="2"/>
  <c r="P319" i="2"/>
  <c r="Q50" i="2"/>
  <c r="R98" i="2"/>
  <c r="N115" i="2"/>
  <c r="X63" i="2"/>
  <c r="L313" i="2"/>
  <c r="M11" i="2"/>
  <c r="S250" i="2"/>
  <c r="AD78" i="2"/>
  <c r="F248" i="2"/>
  <c r="R70" i="2"/>
  <c r="J282" i="2"/>
  <c r="R83" i="2"/>
  <c r="S199" i="2"/>
  <c r="S38" i="2"/>
  <c r="AB127" i="2"/>
  <c r="R225" i="2"/>
  <c r="R217" i="2"/>
  <c r="R215" i="2"/>
  <c r="R258" i="2"/>
  <c r="S75" i="2"/>
  <c r="S68" i="2"/>
  <c r="R12" i="1"/>
  <c r="Q70" i="2"/>
  <c r="R38" i="2"/>
  <c r="R199" i="2"/>
  <c r="Q217" i="2"/>
  <c r="Q83" i="2"/>
  <c r="AC78" i="2"/>
  <c r="R226" i="2"/>
  <c r="AA127" i="2"/>
  <c r="R230" i="2"/>
  <c r="M115" i="2"/>
  <c r="Q170" i="2"/>
  <c r="R68" i="2"/>
  <c r="P50" i="2"/>
  <c r="R250" i="2"/>
  <c r="R75" i="2"/>
  <c r="Q5" i="2"/>
  <c r="Q215" i="2"/>
  <c r="Q225" i="2"/>
  <c r="Q258" i="2"/>
  <c r="Q89" i="2"/>
  <c r="Q12" i="1"/>
  <c r="Q68" i="2"/>
  <c r="Q226" i="2"/>
  <c r="P225" i="2"/>
  <c r="P170" i="2"/>
  <c r="AB78" i="2"/>
  <c r="P70" i="2"/>
  <c r="P83" i="2"/>
  <c r="Z127" i="2"/>
  <c r="Q199" i="2"/>
  <c r="Q230" i="2"/>
  <c r="P5" i="2"/>
  <c r="L115" i="2"/>
  <c r="Q38" i="2"/>
  <c r="Q75" i="2"/>
  <c r="P258" i="2"/>
  <c r="P89" i="2"/>
  <c r="P217" i="2"/>
  <c r="O50" i="2"/>
  <c r="Q250" i="2"/>
  <c r="P215" i="2"/>
  <c r="P12" i="1"/>
  <c r="P250" i="2"/>
  <c r="AA78" i="2"/>
  <c r="O215" i="2"/>
  <c r="O5" i="2"/>
  <c r="P226" i="2"/>
  <c r="O70" i="2"/>
  <c r="O83" i="2"/>
  <c r="Y127" i="2"/>
  <c r="O217" i="2"/>
  <c r="P230" i="2"/>
  <c r="P38" i="2"/>
  <c r="P199" i="2"/>
  <c r="O258" i="2"/>
  <c r="P68" i="2"/>
  <c r="P75" i="2"/>
  <c r="O12" i="1"/>
  <c r="N640" i="2"/>
  <c r="O89" i="2"/>
  <c r="O225" i="2"/>
  <c r="O199" i="2"/>
  <c r="K115" i="2"/>
  <c r="O319" i="2"/>
  <c r="Z78" i="2"/>
  <c r="E248" i="2"/>
  <c r="O250" i="2"/>
  <c r="O226" i="2"/>
  <c r="N70" i="2"/>
  <c r="O230" i="2"/>
  <c r="N83" i="2"/>
  <c r="O170" i="2"/>
  <c r="O38" i="2"/>
  <c r="N217" i="2"/>
  <c r="O75" i="2"/>
  <c r="X127" i="2"/>
  <c r="N215" i="2"/>
  <c r="N50" i="2"/>
  <c r="N5" i="2"/>
  <c r="N258" i="2"/>
  <c r="O68" i="2"/>
  <c r="O17" i="2"/>
  <c r="N12" i="1"/>
  <c r="D248" i="2"/>
  <c r="M640" i="2"/>
  <c r="N250" i="2"/>
  <c r="N319" i="2"/>
  <c r="N38" i="2"/>
  <c r="N170" i="2"/>
  <c r="M83" i="2"/>
  <c r="Y78" i="2"/>
  <c r="J115" i="2"/>
  <c r="M50" i="2"/>
  <c r="M258" i="2"/>
  <c r="N226" i="2"/>
  <c r="M70" i="2"/>
  <c r="W127" i="2"/>
  <c r="M217" i="2"/>
  <c r="N199" i="2"/>
  <c r="N68" i="2"/>
  <c r="N17" i="2"/>
  <c r="M5" i="2"/>
  <c r="N225" i="2"/>
  <c r="N75" i="2"/>
  <c r="M215" i="2"/>
  <c r="N89" i="2"/>
  <c r="N230" i="2"/>
  <c r="M12" i="1"/>
  <c r="M250" i="2"/>
  <c r="M89" i="2"/>
  <c r="L640" i="2"/>
  <c r="M225" i="2"/>
  <c r="L70" i="2"/>
  <c r="M319" i="2"/>
  <c r="L83" i="2"/>
  <c r="X78" i="2"/>
  <c r="M226" i="2"/>
  <c r="M199" i="2"/>
  <c r="M38" i="2"/>
  <c r="M170" i="2"/>
  <c r="I115" i="2"/>
  <c r="M17" i="2"/>
  <c r="M75" i="2"/>
  <c r="L258" i="2"/>
  <c r="M230" i="2"/>
  <c r="M68" i="2"/>
  <c r="L12" i="1"/>
  <c r="L230" i="2"/>
  <c r="K83" i="2"/>
  <c r="K313" i="2"/>
  <c r="L5" i="2"/>
  <c r="L319" i="2"/>
  <c r="L170" i="2"/>
  <c r="W78" i="2"/>
  <c r="L250" i="2"/>
  <c r="T358" i="2"/>
  <c r="L217" i="2"/>
  <c r="L225" i="2"/>
  <c r="L226" i="2"/>
  <c r="L89" i="2"/>
  <c r="V127" i="2"/>
  <c r="H115" i="2"/>
  <c r="L50" i="2"/>
  <c r="K640" i="2"/>
  <c r="L199" i="2"/>
  <c r="L215" i="2"/>
  <c r="K258" i="2"/>
  <c r="L68" i="2"/>
  <c r="L75" i="2"/>
  <c r="K12" i="1"/>
  <c r="J83" i="2"/>
  <c r="V78" i="2"/>
  <c r="K250" i="2"/>
  <c r="K225" i="2"/>
  <c r="K226" i="2"/>
  <c r="J313" i="2"/>
  <c r="K70" i="2"/>
  <c r="K319" i="2"/>
  <c r="K89" i="2"/>
  <c r="U127" i="2"/>
  <c r="S358" i="2"/>
  <c r="K215" i="2"/>
  <c r="J258" i="2"/>
  <c r="G115" i="2"/>
  <c r="K68" i="2"/>
  <c r="K75" i="2"/>
  <c r="K217" i="2"/>
  <c r="K170" i="2"/>
  <c r="K230" i="2"/>
  <c r="K5" i="2"/>
  <c r="J640" i="2"/>
  <c r="K199" i="2"/>
  <c r="K50" i="2"/>
  <c r="J12" i="1"/>
  <c r="I5" i="2"/>
  <c r="J230" i="2"/>
  <c r="J215" i="2"/>
  <c r="I83" i="2"/>
  <c r="J250" i="2"/>
  <c r="J226" i="2"/>
  <c r="J75" i="2"/>
  <c r="J319" i="2"/>
  <c r="U78" i="2"/>
  <c r="T127" i="2"/>
  <c r="J70" i="2"/>
  <c r="I313" i="2"/>
  <c r="J50" i="2"/>
  <c r="J199" i="2"/>
  <c r="R358" i="2"/>
  <c r="J89" i="2"/>
  <c r="J225" i="2"/>
  <c r="J170" i="2"/>
  <c r="F115" i="2"/>
  <c r="J68" i="2"/>
  <c r="I640" i="2"/>
  <c r="J217" i="2"/>
  <c r="I258" i="2"/>
  <c r="J5" i="2"/>
  <c r="I12" i="1"/>
  <c r="I199" i="2"/>
  <c r="F600" i="2"/>
  <c r="H313" i="2"/>
  <c r="I319" i="2"/>
  <c r="I50" i="2"/>
  <c r="I70" i="2"/>
  <c r="H83" i="2"/>
  <c r="I250" i="2"/>
  <c r="E115" i="2"/>
  <c r="I225" i="2"/>
  <c r="I226" i="2"/>
  <c r="I89" i="2"/>
  <c r="I170" i="2"/>
  <c r="I230" i="2"/>
  <c r="I217" i="2"/>
  <c r="I75" i="2"/>
  <c r="I68" i="2"/>
  <c r="I215" i="2"/>
  <c r="H12" i="1"/>
  <c r="H640" i="2"/>
  <c r="E600" i="2"/>
  <c r="G313" i="2"/>
  <c r="H319" i="2"/>
  <c r="H70" i="2"/>
  <c r="D115" i="2"/>
  <c r="H75" i="2"/>
  <c r="H250" i="2"/>
  <c r="H225" i="2"/>
  <c r="H215" i="2"/>
  <c r="G83" i="2"/>
  <c r="H68" i="2"/>
  <c r="H230" i="2"/>
  <c r="H226" i="2"/>
  <c r="H217" i="2"/>
  <c r="H50" i="2"/>
  <c r="H258" i="2"/>
  <c r="H89" i="2"/>
  <c r="H199" i="2"/>
  <c r="H170" i="2"/>
  <c r="H5" i="2"/>
  <c r="G12" i="1"/>
  <c r="G230" i="2"/>
  <c r="G199" i="2"/>
  <c r="D600" i="2"/>
  <c r="G5" i="2"/>
  <c r="G640" i="2"/>
  <c r="G225" i="2"/>
  <c r="G319" i="2"/>
  <c r="G226" i="2"/>
  <c r="G170" i="2"/>
  <c r="F313" i="2"/>
  <c r="G70" i="2"/>
  <c r="F83" i="2"/>
  <c r="G250" i="2"/>
  <c r="G217" i="2"/>
  <c r="G89" i="2"/>
  <c r="G50" i="2"/>
  <c r="G258" i="2"/>
  <c r="G68" i="2"/>
  <c r="G75" i="2"/>
  <c r="G215" i="2"/>
  <c r="F12" i="1"/>
  <c r="S127" i="2"/>
  <c r="F640" i="2"/>
  <c r="F754" i="2"/>
  <c r="F70" i="2"/>
  <c r="F5" i="2"/>
  <c r="T78" i="2"/>
  <c r="F319" i="2"/>
  <c r="F250" i="2"/>
  <c r="E83" i="2"/>
  <c r="F226" i="2"/>
  <c r="F258" i="2"/>
  <c r="F217" i="2"/>
  <c r="F89" i="2"/>
  <c r="F230" i="2"/>
  <c r="F225" i="2"/>
  <c r="F170" i="2"/>
  <c r="F68" i="2"/>
  <c r="F199" i="2"/>
  <c r="F215" i="2"/>
  <c r="F75" i="2"/>
  <c r="F50" i="2"/>
  <c r="E12" i="1"/>
  <c r="E258" i="2"/>
  <c r="R127" i="2"/>
  <c r="E217" i="2"/>
  <c r="E250" i="2"/>
  <c r="E319" i="2"/>
  <c r="E70" i="2"/>
  <c r="S78" i="2"/>
  <c r="E50" i="2"/>
  <c r="E226" i="2"/>
  <c r="E5" i="2"/>
  <c r="E170" i="2"/>
  <c r="E75" i="2"/>
  <c r="E754" i="2"/>
  <c r="E230" i="2"/>
  <c r="E199" i="2"/>
  <c r="E215" i="2"/>
  <c r="E89" i="2"/>
  <c r="E640" i="2"/>
  <c r="E68" i="2"/>
  <c r="E225" i="2"/>
  <c r="D12" i="1"/>
  <c r="D258" i="2"/>
  <c r="D83" i="2"/>
  <c r="D225" i="2"/>
  <c r="D226" i="2"/>
  <c r="D250" i="2"/>
  <c r="D70" i="2"/>
  <c r="R78" i="2"/>
  <c r="D319" i="2"/>
  <c r="D640" i="2"/>
  <c r="D754" i="2"/>
  <c r="D230" i="2"/>
  <c r="Q127" i="2"/>
  <c r="D215" i="2"/>
  <c r="D5" i="2"/>
  <c r="D68" i="2"/>
  <c r="D170" i="2"/>
  <c r="D89" i="2"/>
  <c r="D217" i="2"/>
  <c r="D199" i="2"/>
  <c r="D75" i="2"/>
  <c r="D50" i="2"/>
  <c r="C12" i="1"/>
  <c r="I686" i="2"/>
  <c r="Q460" i="2"/>
  <c r="E787" i="2"/>
  <c r="W315" i="2"/>
  <c r="X325" i="2"/>
  <c r="T423" i="2"/>
  <c r="V405" i="2"/>
  <c r="AB112" i="2"/>
  <c r="X306" i="2"/>
  <c r="W163" i="2"/>
  <c r="V391" i="2"/>
  <c r="X290" i="2"/>
  <c r="AH29" i="2"/>
  <c r="W11" i="1"/>
  <c r="S423" i="2"/>
  <c r="E786" i="2"/>
  <c r="P460" i="2"/>
  <c r="H686" i="2"/>
  <c r="AA112" i="2"/>
  <c r="D787" i="2"/>
  <c r="U405" i="2"/>
  <c r="W306" i="2"/>
  <c r="W325" i="2"/>
  <c r="U391" i="2"/>
  <c r="W290" i="2"/>
  <c r="AG29" i="2"/>
  <c r="V163" i="2"/>
  <c r="V11" i="1"/>
  <c r="V290" i="2"/>
  <c r="D786" i="2"/>
  <c r="D790" i="2"/>
  <c r="V315" i="2"/>
  <c r="V325" i="2"/>
  <c r="G686" i="2"/>
  <c r="O460" i="2"/>
  <c r="R423" i="2"/>
  <c r="Z112" i="2"/>
  <c r="U163" i="2"/>
  <c r="V306" i="2"/>
  <c r="T391" i="2"/>
  <c r="P477" i="2"/>
  <c r="AF29" i="2"/>
  <c r="U11" i="1"/>
  <c r="T290" i="2"/>
  <c r="U290" i="2"/>
  <c r="H315" i="2"/>
  <c r="U198" i="2"/>
  <c r="AE29" i="2"/>
  <c r="U316" i="2"/>
  <c r="U315" i="2"/>
  <c r="T405" i="2"/>
  <c r="I660" i="2"/>
  <c r="S391" i="2"/>
  <c r="T163" i="2"/>
  <c r="Q423" i="2"/>
  <c r="U325" i="2"/>
  <c r="U306" i="2"/>
  <c r="Y112" i="2"/>
  <c r="U329" i="2"/>
  <c r="AR51" i="2"/>
  <c r="T11" i="1"/>
  <c r="T329" i="2"/>
  <c r="R391" i="2"/>
  <c r="T316" i="2"/>
  <c r="T315" i="2"/>
  <c r="S163" i="2"/>
  <c r="H660" i="2"/>
  <c r="T325" i="2"/>
  <c r="X112" i="2"/>
  <c r="AD29" i="2"/>
  <c r="T198" i="2"/>
  <c r="AQ51" i="2"/>
  <c r="S405" i="2"/>
  <c r="T306" i="2"/>
  <c r="S11" i="1"/>
  <c r="Q391" i="2"/>
  <c r="R163" i="2"/>
  <c r="S325" i="2"/>
  <c r="S315" i="2"/>
  <c r="G660" i="2"/>
  <c r="S198" i="2"/>
  <c r="P423" i="2"/>
  <c r="S306" i="2"/>
  <c r="R405" i="2"/>
  <c r="W112" i="2"/>
  <c r="AC29" i="2"/>
  <c r="S290" i="2"/>
  <c r="S316" i="2"/>
  <c r="S329" i="2"/>
  <c r="AP51" i="2"/>
  <c r="R11" i="1"/>
  <c r="R325" i="2"/>
  <c r="R315" i="2"/>
  <c r="F660" i="2"/>
  <c r="AB29" i="2"/>
  <c r="Q405" i="2"/>
  <c r="O423" i="2"/>
  <c r="R198" i="2"/>
  <c r="F686" i="2"/>
  <c r="R306" i="2"/>
  <c r="V112" i="2"/>
  <c r="R290" i="2"/>
  <c r="P391" i="2"/>
  <c r="R316" i="2"/>
  <c r="AO51" i="2"/>
  <c r="R329" i="2"/>
  <c r="Q11" i="1"/>
  <c r="Q306" i="2"/>
  <c r="E660" i="2"/>
  <c r="E686" i="2"/>
  <c r="N423" i="2"/>
  <c r="Q315" i="2"/>
  <c r="Q325" i="2"/>
  <c r="Q316" i="2"/>
  <c r="Q329" i="2"/>
  <c r="O391" i="2"/>
  <c r="AN51" i="2"/>
  <c r="P405" i="2"/>
  <c r="Q198" i="2"/>
  <c r="AA29" i="2"/>
  <c r="Q290" i="2"/>
  <c r="P11" i="1"/>
  <c r="N391" i="2"/>
  <c r="P306" i="2"/>
  <c r="D686" i="2"/>
  <c r="M423" i="2"/>
  <c r="D660" i="2"/>
  <c r="N460" i="2"/>
  <c r="P325" i="2"/>
  <c r="P315" i="2"/>
  <c r="P198" i="2"/>
  <c r="U112" i="2"/>
  <c r="O405" i="2"/>
  <c r="Z29" i="2"/>
  <c r="AM51" i="2"/>
  <c r="P290" i="2"/>
  <c r="P316" i="2"/>
  <c r="P329" i="2"/>
  <c r="O11" i="1"/>
  <c r="L423" i="2"/>
  <c r="O198" i="2"/>
  <c r="T112" i="2"/>
  <c r="N405" i="2"/>
  <c r="M391" i="2"/>
  <c r="O315" i="2"/>
  <c r="M460" i="2"/>
  <c r="O329" i="2"/>
  <c r="O325" i="2"/>
  <c r="AL51" i="2"/>
  <c r="O477" i="2"/>
  <c r="Y29" i="2"/>
  <c r="O290" i="2"/>
  <c r="O306" i="2"/>
  <c r="O316" i="2"/>
  <c r="N11" i="1"/>
  <c r="K423" i="2"/>
  <c r="L391" i="2"/>
  <c r="N306" i="2"/>
  <c r="N198" i="2"/>
  <c r="N315" i="2"/>
  <c r="AK51" i="2"/>
  <c r="M405" i="2"/>
  <c r="N316" i="2"/>
  <c r="X29" i="2"/>
  <c r="N477" i="2"/>
  <c r="N325" i="2"/>
  <c r="N290" i="2"/>
  <c r="N329" i="2"/>
  <c r="S112" i="2"/>
  <c r="M11" i="1"/>
  <c r="M315" i="2"/>
  <c r="L405" i="2"/>
  <c r="AJ51" i="2"/>
  <c r="J423" i="2"/>
  <c r="L460" i="2"/>
  <c r="M198" i="2"/>
  <c r="R112" i="2"/>
  <c r="M325" i="2"/>
  <c r="M477" i="2"/>
  <c r="M329" i="2"/>
  <c r="M290" i="2"/>
  <c r="M306" i="2"/>
  <c r="W29" i="2"/>
  <c r="M316" i="2"/>
  <c r="L11" i="1"/>
  <c r="K405" i="2"/>
  <c r="K460" i="2"/>
  <c r="K391" i="2"/>
  <c r="L315" i="2"/>
  <c r="I423" i="2"/>
  <c r="L198" i="2"/>
  <c r="Q112" i="2"/>
  <c r="AI51" i="2"/>
  <c r="L325" i="2"/>
  <c r="L306" i="2"/>
  <c r="L477" i="2"/>
  <c r="V29" i="2"/>
  <c r="L329" i="2"/>
  <c r="L316" i="2"/>
  <c r="L290" i="2"/>
  <c r="K11" i="1"/>
  <c r="P112" i="2"/>
  <c r="AH51" i="2"/>
  <c r="H423" i="2"/>
  <c r="K306" i="2"/>
  <c r="K290" i="2"/>
  <c r="K329" i="2"/>
  <c r="K325" i="2"/>
  <c r="U29" i="2"/>
  <c r="J391" i="2"/>
  <c r="K477" i="2"/>
  <c r="K315" i="2"/>
  <c r="J405" i="2"/>
  <c r="K316" i="2"/>
  <c r="J460" i="2"/>
  <c r="K198" i="2"/>
  <c r="J11" i="1"/>
  <c r="J477" i="2"/>
  <c r="J306" i="2"/>
  <c r="J325" i="2"/>
  <c r="J315" i="2"/>
  <c r="J290" i="2"/>
  <c r="O112" i="2"/>
  <c r="I405" i="2"/>
  <c r="J198" i="2"/>
  <c r="G423" i="2"/>
  <c r="I460" i="2"/>
  <c r="J316" i="2"/>
  <c r="J329" i="2"/>
  <c r="AG51" i="2"/>
  <c r="T29" i="2"/>
  <c r="I11" i="1"/>
  <c r="H405" i="2"/>
  <c r="I325" i="2"/>
  <c r="F423" i="2"/>
  <c r="I315" i="2"/>
  <c r="I198" i="2"/>
  <c r="N112" i="2"/>
  <c r="I673" i="2"/>
  <c r="I477" i="2"/>
  <c r="H460" i="2"/>
  <c r="I329" i="2"/>
  <c r="I306" i="2"/>
  <c r="I391" i="2"/>
  <c r="S29" i="2"/>
  <c r="I290" i="2"/>
  <c r="I316" i="2"/>
  <c r="H11" i="1"/>
  <c r="H673" i="2"/>
  <c r="M112" i="2"/>
  <c r="E423" i="2"/>
  <c r="H325" i="2"/>
  <c r="H198" i="2"/>
  <c r="G405" i="2"/>
  <c r="G460" i="2"/>
  <c r="H290" i="2"/>
  <c r="H391" i="2"/>
  <c r="R29" i="2"/>
  <c r="H477" i="2"/>
  <c r="H329" i="2"/>
  <c r="H316" i="2"/>
  <c r="H306" i="2"/>
  <c r="G11" i="1"/>
  <c r="F405" i="2"/>
  <c r="AF51" i="2"/>
  <c r="G391" i="2"/>
  <c r="G325" i="2"/>
  <c r="G315" i="2"/>
  <c r="D423" i="2"/>
  <c r="L112" i="2"/>
  <c r="G673" i="2"/>
  <c r="G306" i="2"/>
  <c r="G477" i="2"/>
  <c r="G329" i="2"/>
  <c r="G198" i="2"/>
  <c r="G290" i="2"/>
  <c r="G316" i="2"/>
  <c r="Q29" i="2"/>
  <c r="F11" i="1"/>
  <c r="F325" i="2"/>
  <c r="E405" i="2"/>
  <c r="F477" i="2"/>
  <c r="F733" i="2"/>
  <c r="F673" i="2"/>
  <c r="F315" i="2"/>
  <c r="F306" i="2"/>
  <c r="F460" i="2"/>
  <c r="AE51" i="2"/>
  <c r="F290" i="2"/>
  <c r="K112" i="2"/>
  <c r="F329" i="2"/>
  <c r="F391" i="2"/>
  <c r="F198" i="2"/>
  <c r="F316" i="2"/>
  <c r="E11" i="1"/>
  <c r="E460" i="2"/>
  <c r="E290" i="2"/>
  <c r="E733" i="2"/>
  <c r="E325" i="2"/>
  <c r="E673" i="2"/>
  <c r="E315" i="2"/>
  <c r="E198" i="2"/>
  <c r="J112" i="2"/>
  <c r="E306" i="2"/>
  <c r="E316" i="2"/>
  <c r="E477" i="2"/>
  <c r="AD51" i="2"/>
  <c r="E391" i="2"/>
  <c r="E329" i="2"/>
  <c r="D11" i="1"/>
  <c r="D198" i="2"/>
  <c r="D733" i="2"/>
  <c r="I112" i="2"/>
  <c r="D315" i="2"/>
  <c r="D673" i="2"/>
  <c r="D325" i="2"/>
  <c r="D290" i="2"/>
  <c r="D329" i="2"/>
  <c r="D391" i="2"/>
  <c r="D306" i="2"/>
  <c r="AC51" i="2"/>
  <c r="D316" i="2"/>
  <c r="D405" i="2"/>
  <c r="D477" i="2"/>
  <c r="D460" i="2"/>
  <c r="C11" i="1"/>
  <c r="V219" i="2"/>
  <c r="Z191" i="2"/>
  <c r="V57" i="2"/>
  <c r="V206" i="2"/>
  <c r="V60" i="2"/>
  <c r="T245" i="2"/>
  <c r="AA88" i="2"/>
  <c r="S267" i="2"/>
  <c r="AA91" i="2"/>
  <c r="K45" i="2"/>
  <c r="V210" i="2"/>
  <c r="V77" i="2"/>
  <c r="N269" i="2"/>
  <c r="X142" i="2"/>
  <c r="T232" i="2"/>
  <c r="U64" i="2"/>
  <c r="V196" i="2"/>
  <c r="U189" i="2"/>
  <c r="V177" i="2"/>
  <c r="U202" i="2"/>
  <c r="V147" i="2"/>
  <c r="U188" i="2"/>
  <c r="U221" i="2"/>
  <c r="V155" i="2"/>
  <c r="V220" i="2"/>
  <c r="R334" i="2"/>
  <c r="U204" i="2"/>
  <c r="AB82" i="2"/>
  <c r="AA85" i="2"/>
  <c r="U10" i="1"/>
  <c r="T207" i="2"/>
  <c r="R267" i="2"/>
  <c r="T64" i="2"/>
  <c r="Q334" i="2"/>
  <c r="U220" i="2"/>
  <c r="M269" i="2"/>
  <c r="U196" i="2"/>
  <c r="AA82" i="2"/>
  <c r="U206" i="2"/>
  <c r="U210" i="2"/>
  <c r="T204" i="2"/>
  <c r="T202" i="2"/>
  <c r="Y191" i="2"/>
  <c r="W142" i="2"/>
  <c r="U219" i="2"/>
  <c r="U177" i="2"/>
  <c r="J45" i="2"/>
  <c r="Z85" i="2"/>
  <c r="S232" i="2"/>
  <c r="U77" i="2"/>
  <c r="U57" i="2"/>
  <c r="U155" i="2"/>
  <c r="T189" i="2"/>
  <c r="T188" i="2"/>
  <c r="U147" i="2"/>
  <c r="U60" i="2"/>
  <c r="Z88" i="2"/>
  <c r="Z91" i="2"/>
  <c r="T221" i="2"/>
  <c r="T10" i="1"/>
  <c r="P334" i="2"/>
  <c r="T57" i="2"/>
  <c r="T219" i="2"/>
  <c r="Y91" i="2"/>
  <c r="T177" i="2"/>
  <c r="V142" i="2"/>
  <c r="S245" i="2"/>
  <c r="T210" i="2"/>
  <c r="L269" i="2"/>
  <c r="I45" i="2"/>
  <c r="T196" i="2"/>
  <c r="S235" i="2"/>
  <c r="Q267" i="2"/>
  <c r="S204" i="2"/>
  <c r="T60" i="2"/>
  <c r="S189" i="2"/>
  <c r="S221" i="2"/>
  <c r="S202" i="2"/>
  <c r="T155" i="2"/>
  <c r="T206" i="2"/>
  <c r="Y85" i="2"/>
  <c r="S188" i="2"/>
  <c r="Y88" i="2"/>
  <c r="S64" i="2"/>
  <c r="Z82" i="2"/>
  <c r="T77" i="2"/>
  <c r="S207" i="2"/>
  <c r="R232" i="2"/>
  <c r="T147" i="2"/>
  <c r="T220" i="2"/>
  <c r="S10" i="1"/>
  <c r="P267" i="2"/>
  <c r="O334" i="2"/>
  <c r="R204" i="2"/>
  <c r="S60" i="2"/>
  <c r="S177" i="2"/>
  <c r="R245" i="2"/>
  <c r="H45" i="2"/>
  <c r="X91" i="2"/>
  <c r="S210" i="2"/>
  <c r="S196" i="2"/>
  <c r="X88" i="2"/>
  <c r="R189" i="2"/>
  <c r="S155" i="2"/>
  <c r="S206" i="2"/>
  <c r="Y82" i="2"/>
  <c r="R221" i="2"/>
  <c r="R202" i="2"/>
  <c r="R235" i="2"/>
  <c r="Q232" i="2"/>
  <c r="S219" i="2"/>
  <c r="S77" i="2"/>
  <c r="S220" i="2"/>
  <c r="S147" i="2"/>
  <c r="R64" i="2"/>
  <c r="U142" i="2"/>
  <c r="K269" i="2"/>
  <c r="R207" i="2"/>
  <c r="S57" i="2"/>
  <c r="X85" i="2"/>
  <c r="R10" i="1"/>
  <c r="M334" i="2"/>
  <c r="Q206" i="2"/>
  <c r="Q155" i="2"/>
  <c r="I269" i="2"/>
  <c r="Q210" i="2"/>
  <c r="Q219" i="2"/>
  <c r="Q60" i="2"/>
  <c r="G45" i="2"/>
  <c r="Q220" i="2"/>
  <c r="Q57" i="2"/>
  <c r="W82" i="2"/>
  <c r="P189" i="2"/>
  <c r="P202" i="2"/>
  <c r="V91" i="2"/>
  <c r="P207" i="2"/>
  <c r="N267" i="2"/>
  <c r="Q188" i="2"/>
  <c r="V85" i="2"/>
  <c r="P64" i="2"/>
  <c r="P245" i="2"/>
  <c r="O232" i="2"/>
  <c r="Q177" i="2"/>
  <c r="P235" i="2"/>
  <c r="V88" i="2"/>
  <c r="S142" i="2"/>
  <c r="Q196" i="2"/>
  <c r="P221" i="2"/>
  <c r="P204" i="2"/>
  <c r="Q77" i="2"/>
  <c r="Q147" i="2"/>
  <c r="P10" i="1"/>
  <c r="V82" i="2"/>
  <c r="P210" i="2"/>
  <c r="F45" i="2"/>
  <c r="H269" i="2"/>
  <c r="P60" i="2"/>
  <c r="P219" i="2"/>
  <c r="M267" i="2"/>
  <c r="O189" i="2"/>
  <c r="P206" i="2"/>
  <c r="P177" i="2"/>
  <c r="P77" i="2"/>
  <c r="N232" i="2"/>
  <c r="O245" i="2"/>
  <c r="R142" i="2"/>
  <c r="O235" i="2"/>
  <c r="L334" i="2"/>
  <c r="P155" i="2"/>
  <c r="P188" i="2"/>
  <c r="O202" i="2"/>
  <c r="O221" i="2"/>
  <c r="O207" i="2"/>
  <c r="P220" i="2"/>
  <c r="O204" i="2"/>
  <c r="P196" i="2"/>
  <c r="P57" i="2"/>
  <c r="U88" i="2"/>
  <c r="P147" i="2"/>
  <c r="U91" i="2"/>
  <c r="U85" i="2"/>
  <c r="O10" i="1"/>
  <c r="O64" i="2"/>
  <c r="T88" i="2"/>
  <c r="U82" i="2"/>
  <c r="N235" i="2"/>
  <c r="G269" i="2"/>
  <c r="O210" i="2"/>
  <c r="O196" i="2"/>
  <c r="N221" i="2"/>
  <c r="E45" i="2"/>
  <c r="N245" i="2"/>
  <c r="M232" i="2"/>
  <c r="O177" i="2"/>
  <c r="O60" i="2"/>
  <c r="O219" i="2"/>
  <c r="O206" i="2"/>
  <c r="T85" i="2"/>
  <c r="Q142" i="2"/>
  <c r="AG41" i="2"/>
  <c r="O188" i="2"/>
  <c r="N204" i="2"/>
  <c r="O77" i="2"/>
  <c r="K334" i="2"/>
  <c r="N189" i="2"/>
  <c r="O155" i="2"/>
  <c r="N207" i="2"/>
  <c r="O220" i="2"/>
  <c r="O57" i="2"/>
  <c r="O147" i="2"/>
  <c r="N202" i="2"/>
  <c r="T91" i="2"/>
  <c r="N10" i="1"/>
  <c r="N206" i="2"/>
  <c r="L232" i="2"/>
  <c r="N196" i="2"/>
  <c r="M245" i="2"/>
  <c r="J334" i="2"/>
  <c r="M207" i="2"/>
  <c r="N64" i="2"/>
  <c r="N177" i="2"/>
  <c r="N219" i="2"/>
  <c r="N155" i="2"/>
  <c r="N210" i="2"/>
  <c r="D45" i="2"/>
  <c r="N60" i="2"/>
  <c r="N57" i="2"/>
  <c r="M221" i="2"/>
  <c r="AF41" i="2"/>
  <c r="M235" i="2"/>
  <c r="S88" i="2"/>
  <c r="N77" i="2"/>
  <c r="M204" i="2"/>
  <c r="N220" i="2"/>
  <c r="M189" i="2"/>
  <c r="S91" i="2"/>
  <c r="M202" i="2"/>
  <c r="N147" i="2"/>
  <c r="S85" i="2"/>
  <c r="T82" i="2"/>
  <c r="N188" i="2"/>
  <c r="F269" i="2"/>
  <c r="P142" i="2"/>
  <c r="M10" i="1"/>
  <c r="L235" i="2"/>
  <c r="L221" i="2"/>
  <c r="L267" i="2"/>
  <c r="M64" i="2"/>
  <c r="AC109" i="2"/>
  <c r="AE41" i="2"/>
  <c r="I334" i="2"/>
  <c r="M210" i="2"/>
  <c r="M147" i="2"/>
  <c r="M219" i="2"/>
  <c r="M57" i="2"/>
  <c r="K232" i="2"/>
  <c r="L204" i="2"/>
  <c r="M177" i="2"/>
  <c r="O142" i="2"/>
  <c r="M60" i="2"/>
  <c r="M196" i="2"/>
  <c r="L207" i="2"/>
  <c r="M206" i="2"/>
  <c r="R85" i="2"/>
  <c r="L189" i="2"/>
  <c r="R91" i="2"/>
  <c r="M155" i="2"/>
  <c r="L202" i="2"/>
  <c r="L245" i="2"/>
  <c r="S82" i="2"/>
  <c r="R88" i="2"/>
  <c r="M188" i="2"/>
  <c r="M77" i="2"/>
  <c r="M220" i="2"/>
  <c r="L10" i="1"/>
  <c r="L220" i="2"/>
  <c r="L155" i="2"/>
  <c r="AB109" i="2"/>
  <c r="AD41" i="2"/>
  <c r="L57" i="2"/>
  <c r="L210" i="2"/>
  <c r="L219" i="2"/>
  <c r="K267" i="2"/>
  <c r="L60" i="2"/>
  <c r="L64" i="2"/>
  <c r="K189" i="2"/>
  <c r="H334" i="2"/>
  <c r="K207" i="2"/>
  <c r="L206" i="2"/>
  <c r="L177" i="2"/>
  <c r="L196" i="2"/>
  <c r="K204" i="2"/>
  <c r="Q85" i="2"/>
  <c r="N142" i="2"/>
  <c r="L147" i="2"/>
  <c r="L188" i="2"/>
  <c r="L77" i="2"/>
  <c r="Q88" i="2"/>
  <c r="R82" i="2"/>
  <c r="K235" i="2"/>
  <c r="K245" i="2"/>
  <c r="K10" i="1"/>
  <c r="J267" i="2"/>
  <c r="J204" i="2"/>
  <c r="G334" i="2"/>
  <c r="K64" i="2"/>
  <c r="J207" i="2"/>
  <c r="K177" i="2"/>
  <c r="K220" i="2"/>
  <c r="K77" i="2"/>
  <c r="K210" i="2"/>
  <c r="J245" i="2"/>
  <c r="K219" i="2"/>
  <c r="K155" i="2"/>
  <c r="K524" i="2"/>
  <c r="J235" i="2"/>
  <c r="K60" i="2"/>
  <c r="K57" i="2"/>
  <c r="K196" i="2"/>
  <c r="P85" i="2"/>
  <c r="M142" i="2"/>
  <c r="K188" i="2"/>
  <c r="K206" i="2"/>
  <c r="Q91" i="2"/>
  <c r="P88" i="2"/>
  <c r="K202" i="2"/>
  <c r="J189" i="2"/>
  <c r="K147" i="2"/>
  <c r="K221" i="2"/>
  <c r="Q82" i="2"/>
  <c r="J10" i="1"/>
  <c r="J155" i="2"/>
  <c r="P82" i="2"/>
  <c r="O85" i="2"/>
  <c r="J177" i="2"/>
  <c r="L142" i="2"/>
  <c r="J64" i="2"/>
  <c r="J210" i="2"/>
  <c r="J219" i="2"/>
  <c r="J60" i="2"/>
  <c r="J77" i="2"/>
  <c r="J196" i="2"/>
  <c r="J524" i="2"/>
  <c r="J57" i="2"/>
  <c r="F334" i="2"/>
  <c r="J221" i="2"/>
  <c r="I189" i="2"/>
  <c r="J206" i="2"/>
  <c r="J147" i="2"/>
  <c r="J220" i="2"/>
  <c r="I207" i="2"/>
  <c r="J202" i="2"/>
  <c r="J188" i="2"/>
  <c r="O88" i="2"/>
  <c r="J232" i="2"/>
  <c r="P91" i="2"/>
  <c r="I10" i="1"/>
  <c r="I235" i="2"/>
  <c r="G235" i="2"/>
  <c r="I210" i="2"/>
  <c r="I245" i="2"/>
  <c r="I204" i="2"/>
  <c r="I177" i="2"/>
  <c r="I77" i="2"/>
  <c r="I267" i="2"/>
  <c r="E334" i="2"/>
  <c r="E269" i="2"/>
  <c r="I60" i="2"/>
  <c r="I196" i="2"/>
  <c r="I219" i="2"/>
  <c r="I64" i="2"/>
  <c r="H189" i="2"/>
  <c r="N85" i="2"/>
  <c r="H207" i="2"/>
  <c r="I524" i="2"/>
  <c r="I57" i="2"/>
  <c r="K142" i="2"/>
  <c r="I206" i="2"/>
  <c r="O91" i="2"/>
  <c r="N88" i="2"/>
  <c r="O82" i="2"/>
  <c r="I221" i="2"/>
  <c r="I188" i="2"/>
  <c r="I202" i="2"/>
  <c r="I147" i="2"/>
  <c r="I232" i="2"/>
  <c r="I220" i="2"/>
  <c r="I155" i="2"/>
  <c r="H502" i="2"/>
  <c r="H10" i="1"/>
  <c r="H210" i="2"/>
  <c r="H60" i="2"/>
  <c r="H147" i="2"/>
  <c r="H235" i="2"/>
  <c r="G189" i="2"/>
  <c r="H245" i="2"/>
  <c r="H219" i="2"/>
  <c r="G207" i="2"/>
  <c r="J142" i="2"/>
  <c r="H196" i="2"/>
  <c r="H77" i="2"/>
  <c r="M85" i="2"/>
  <c r="D269" i="2"/>
  <c r="M88" i="2"/>
  <c r="H64" i="2"/>
  <c r="H267" i="2"/>
  <c r="H524" i="2"/>
  <c r="N91" i="2"/>
  <c r="D334" i="2"/>
  <c r="H220" i="2"/>
  <c r="H188" i="2"/>
  <c r="H204" i="2"/>
  <c r="H57" i="2"/>
  <c r="H232" i="2"/>
  <c r="H155" i="2"/>
  <c r="H221" i="2"/>
  <c r="H206" i="2"/>
  <c r="N82" i="2"/>
  <c r="H177" i="2"/>
  <c r="H202" i="2"/>
  <c r="G10" i="1"/>
  <c r="E12" i="2"/>
  <c r="G60" i="2"/>
  <c r="I142" i="2"/>
  <c r="G57" i="2"/>
  <c r="G219" i="2"/>
  <c r="G210" i="2"/>
  <c r="G502" i="2"/>
  <c r="G206" i="2"/>
  <c r="G524" i="2"/>
  <c r="G64" i="2"/>
  <c r="G267" i="2"/>
  <c r="G245" i="2"/>
  <c r="M91" i="2"/>
  <c r="G204" i="2"/>
  <c r="L85" i="2"/>
  <c r="G77" i="2"/>
  <c r="G221" i="2"/>
  <c r="L88" i="2"/>
  <c r="F207" i="2"/>
  <c r="G196" i="2"/>
  <c r="G177" i="2"/>
  <c r="G147" i="2"/>
  <c r="G188" i="2"/>
  <c r="G155" i="2"/>
  <c r="M82" i="2"/>
  <c r="G232" i="2"/>
  <c r="G202" i="2"/>
  <c r="F189" i="2"/>
  <c r="G220" i="2"/>
  <c r="F10" i="1"/>
  <c r="F210" i="2"/>
  <c r="F57" i="2"/>
  <c r="F77" i="2"/>
  <c r="F267" i="2"/>
  <c r="F235" i="2"/>
  <c r="F245" i="2"/>
  <c r="F524" i="2"/>
  <c r="F502" i="2"/>
  <c r="F64" i="2"/>
  <c r="F219" i="2"/>
  <c r="F221" i="2"/>
  <c r="F177" i="2"/>
  <c r="K85" i="2"/>
  <c r="F60" i="2"/>
  <c r="K88" i="2"/>
  <c r="F147" i="2"/>
  <c r="F206" i="2"/>
  <c r="H142" i="2"/>
  <c r="F220" i="2"/>
  <c r="F204" i="2"/>
  <c r="F155" i="2"/>
  <c r="E207" i="2"/>
  <c r="F196" i="2"/>
  <c r="F188" i="2"/>
  <c r="F202" i="2"/>
  <c r="L91" i="2"/>
  <c r="E189" i="2"/>
  <c r="F232" i="2"/>
  <c r="D12" i="2"/>
  <c r="L82" i="2"/>
  <c r="E10" i="1"/>
  <c r="E196" i="2"/>
  <c r="E210" i="2"/>
  <c r="E64" i="2"/>
  <c r="E188" i="2"/>
  <c r="E267" i="2"/>
  <c r="E177" i="2"/>
  <c r="E60" i="2"/>
  <c r="G142" i="2"/>
  <c r="E232" i="2"/>
  <c r="E245" i="2"/>
  <c r="E219" i="2"/>
  <c r="E147" i="2"/>
  <c r="E235" i="2"/>
  <c r="E502" i="2"/>
  <c r="E206" i="2"/>
  <c r="E204" i="2"/>
  <c r="J88" i="2"/>
  <c r="E524" i="2"/>
  <c r="E57" i="2"/>
  <c r="E221" i="2"/>
  <c r="K91" i="2"/>
  <c r="J85" i="2"/>
  <c r="D207" i="2"/>
  <c r="E202" i="2"/>
  <c r="E128" i="2"/>
  <c r="E77" i="2"/>
  <c r="E155" i="2"/>
  <c r="E220" i="2"/>
  <c r="D10" i="1"/>
  <c r="F142" i="2"/>
  <c r="D220" i="2"/>
  <c r="I88" i="2"/>
  <c r="D202" i="2"/>
  <c r="D502" i="2"/>
  <c r="D177" i="2"/>
  <c r="D155" i="2"/>
  <c r="D524" i="2"/>
  <c r="D245" i="2"/>
  <c r="D210" i="2"/>
  <c r="D64" i="2"/>
  <c r="D206" i="2"/>
  <c r="D267" i="2"/>
  <c r="D219" i="2"/>
  <c r="D196" i="2"/>
  <c r="D232" i="2"/>
  <c r="D147" i="2"/>
  <c r="D57" i="2"/>
  <c r="D188" i="2"/>
  <c r="D204" i="2"/>
  <c r="D189" i="2"/>
  <c r="K82" i="2"/>
  <c r="D77" i="2"/>
  <c r="D128" i="2"/>
  <c r="D60" i="2"/>
  <c r="I85" i="2"/>
  <c r="D221" i="2"/>
  <c r="J91" i="2"/>
  <c r="D235" i="2"/>
  <c r="C10" i="1"/>
  <c r="AC37" i="2"/>
  <c r="AC36" i="2"/>
  <c r="AC28" i="2"/>
  <c r="AC22" i="2"/>
  <c r="H85" i="2"/>
  <c r="AD25" i="2"/>
  <c r="I91" i="2"/>
  <c r="AC14" i="2"/>
  <c r="AB23" i="2"/>
  <c r="J82" i="2"/>
  <c r="AD4" i="2"/>
  <c r="AC16" i="2"/>
  <c r="AD3" i="2"/>
  <c r="AB24" i="2"/>
  <c r="AD21" i="2"/>
  <c r="AC20" i="2"/>
  <c r="AC13" i="2"/>
  <c r="AC19" i="2"/>
  <c r="AA31" i="2"/>
  <c r="AD10" i="2"/>
  <c r="AD9" i="2"/>
  <c r="AC9" i="1"/>
  <c r="Z24" i="2"/>
  <c r="AA13" i="2"/>
  <c r="AA37" i="2"/>
  <c r="E142" i="2"/>
  <c r="G88" i="2"/>
  <c r="AB25" i="2"/>
  <c r="AB21" i="2"/>
  <c r="G91" i="2"/>
  <c r="AB9" i="2"/>
  <c r="Y31" i="2"/>
  <c r="AA20" i="2"/>
  <c r="AA16" i="2"/>
  <c r="AA14" i="2"/>
  <c r="AA19" i="2"/>
  <c r="AB10" i="2"/>
  <c r="H82" i="2"/>
  <c r="Z23" i="2"/>
  <c r="AA22" i="2"/>
  <c r="AB3" i="2"/>
  <c r="AA28" i="2"/>
  <c r="AB4" i="2"/>
  <c r="AA36" i="2"/>
  <c r="AA9" i="1"/>
  <c r="D142" i="2"/>
  <c r="AA21" i="2"/>
  <c r="Z37" i="2"/>
  <c r="F88" i="2"/>
  <c r="AA3" i="2"/>
  <c r="Z14" i="2"/>
  <c r="Y24" i="2"/>
  <c r="AA25" i="2"/>
  <c r="Z13" i="2"/>
  <c r="AA10" i="2"/>
  <c r="X31" i="2"/>
  <c r="Z36" i="2"/>
  <c r="G82" i="2"/>
  <c r="Z19" i="2"/>
  <c r="Z16" i="2"/>
  <c r="F91" i="2"/>
  <c r="AA4" i="2"/>
  <c r="Z28" i="2"/>
  <c r="Z22" i="2"/>
  <c r="Z20" i="2"/>
  <c r="AA9" i="2"/>
  <c r="Y23" i="2"/>
  <c r="Z9" i="1"/>
  <c r="E91" i="2"/>
  <c r="Y28" i="2"/>
  <c r="Z21" i="2"/>
  <c r="Y14" i="2"/>
  <c r="Y37" i="2"/>
  <c r="E88" i="2"/>
  <c r="Z55" i="2"/>
  <c r="Y36" i="2"/>
  <c r="Z25" i="2"/>
  <c r="Z10" i="2"/>
  <c r="Y13" i="2"/>
  <c r="Y47" i="2"/>
  <c r="X24" i="2"/>
  <c r="Y22" i="2"/>
  <c r="X23" i="2"/>
  <c r="Y20" i="2"/>
  <c r="Z3" i="2"/>
  <c r="Z4" i="2"/>
  <c r="W31" i="2"/>
  <c r="Y19" i="2"/>
  <c r="Z9" i="2"/>
  <c r="Y16" i="2"/>
  <c r="Y9" i="1"/>
  <c r="X47" i="2"/>
  <c r="Y21" i="2"/>
  <c r="D91" i="2"/>
  <c r="D88" i="2"/>
  <c r="Y55" i="2"/>
  <c r="X22" i="2"/>
  <c r="X37" i="2"/>
  <c r="Y25" i="2"/>
  <c r="W24" i="2"/>
  <c r="Y10" i="2"/>
  <c r="Y3" i="2"/>
  <c r="Y9" i="2"/>
  <c r="X36" i="2"/>
  <c r="V31" i="2"/>
  <c r="W23" i="2"/>
  <c r="Y4" i="2"/>
  <c r="X16" i="2"/>
  <c r="X28" i="2"/>
  <c r="X14" i="2"/>
  <c r="X19" i="2"/>
  <c r="X9" i="1"/>
  <c r="W28" i="2"/>
  <c r="W37" i="2"/>
  <c r="X10" i="2"/>
  <c r="X3" i="2"/>
  <c r="W36" i="2"/>
  <c r="X92" i="2"/>
  <c r="X13" i="2"/>
  <c r="W72" i="2"/>
  <c r="V24" i="2"/>
  <c r="X55" i="2"/>
  <c r="X21" i="2"/>
  <c r="W16" i="2"/>
  <c r="X25" i="2"/>
  <c r="W22" i="2"/>
  <c r="X4" i="2"/>
  <c r="X20" i="2"/>
  <c r="W47" i="2"/>
  <c r="X9" i="2"/>
  <c r="W14" i="2"/>
  <c r="W9" i="1"/>
  <c r="W21" i="2"/>
  <c r="W92" i="2"/>
  <c r="V72" i="2"/>
  <c r="V36" i="2"/>
  <c r="W13" i="2"/>
  <c r="W55" i="2"/>
  <c r="V16" i="2"/>
  <c r="V37" i="2"/>
  <c r="W25" i="2"/>
  <c r="V28" i="2"/>
  <c r="W20" i="2"/>
  <c r="U24" i="2"/>
  <c r="V22" i="2"/>
  <c r="V47" i="2"/>
  <c r="V14" i="2"/>
  <c r="U31" i="2"/>
  <c r="W19" i="2"/>
  <c r="W10" i="2"/>
  <c r="V23" i="2"/>
  <c r="W9" i="2"/>
  <c r="W3" i="2"/>
  <c r="W4" i="2"/>
  <c r="V9" i="1"/>
  <c r="V55" i="2"/>
  <c r="U36" i="2"/>
  <c r="V25" i="2"/>
  <c r="U72" i="2"/>
  <c r="T24" i="2"/>
  <c r="T31" i="2"/>
  <c r="U37" i="2"/>
  <c r="U22" i="2"/>
  <c r="V92" i="2"/>
  <c r="V20" i="2"/>
  <c r="V9" i="2"/>
  <c r="V21" i="2"/>
  <c r="U47" i="2"/>
  <c r="U28" i="2"/>
  <c r="V13" i="2"/>
  <c r="V19" i="2"/>
  <c r="V3" i="2"/>
  <c r="U23" i="2"/>
  <c r="U14" i="2"/>
  <c r="U16" i="2"/>
  <c r="V10" i="2"/>
  <c r="V4" i="2"/>
  <c r="U9" i="1"/>
  <c r="T22" i="2"/>
  <c r="T37" i="2"/>
  <c r="U25" i="2"/>
  <c r="T72" i="2"/>
  <c r="U20" i="2"/>
  <c r="U92" i="2"/>
  <c r="U55" i="2"/>
  <c r="S24" i="2"/>
  <c r="S31" i="2"/>
  <c r="U10" i="2"/>
  <c r="T14" i="2"/>
  <c r="U9" i="2"/>
  <c r="U3" i="2"/>
  <c r="U21" i="2"/>
  <c r="U19" i="2"/>
  <c r="U13" i="2"/>
  <c r="T23" i="2"/>
  <c r="U4" i="2"/>
  <c r="T36" i="2"/>
  <c r="T16" i="2"/>
  <c r="T28" i="2"/>
  <c r="T47" i="2"/>
  <c r="T9" i="1"/>
  <c r="P31" i="2"/>
  <c r="R10" i="2"/>
  <c r="R9" i="2"/>
  <c r="Q36" i="2"/>
  <c r="R92" i="2"/>
  <c r="R55" i="2"/>
  <c r="R21" i="2"/>
  <c r="P24" i="2"/>
  <c r="Q37" i="2"/>
  <c r="Q72" i="2"/>
  <c r="R25" i="2"/>
  <c r="R13" i="2"/>
  <c r="R20" i="2"/>
  <c r="Q47" i="2"/>
  <c r="R3" i="2"/>
  <c r="Q23" i="2"/>
  <c r="R4" i="2"/>
  <c r="Q22" i="2"/>
  <c r="R19" i="2"/>
  <c r="R14" i="2"/>
  <c r="Q28" i="2"/>
  <c r="Q16" i="2"/>
  <c r="Q9" i="1"/>
  <c r="P28" i="2"/>
  <c r="P72" i="2"/>
  <c r="O24" i="2"/>
  <c r="Q55" i="2"/>
  <c r="Q19" i="2"/>
  <c r="P37" i="2"/>
  <c r="Q20" i="2"/>
  <c r="Q25" i="2"/>
  <c r="O31" i="2"/>
  <c r="Q92" i="2"/>
  <c r="Q14" i="2"/>
  <c r="Q13" i="2"/>
  <c r="P47" i="2"/>
  <c r="Q3" i="2"/>
  <c r="P36" i="2"/>
  <c r="P23" i="2"/>
  <c r="P16" i="2"/>
  <c r="Q9" i="2"/>
  <c r="Q21" i="2"/>
  <c r="Q10" i="2"/>
  <c r="P22" i="2"/>
  <c r="Q4" i="2"/>
  <c r="P9" i="1"/>
  <c r="O28" i="2"/>
  <c r="P55" i="2"/>
  <c r="O37" i="2"/>
  <c r="P13" i="2"/>
  <c r="P21" i="2"/>
  <c r="O72" i="2"/>
  <c r="P25" i="2"/>
  <c r="P9" i="2"/>
  <c r="P3" i="2"/>
  <c r="P20" i="2"/>
  <c r="P92" i="2"/>
  <c r="P19" i="2"/>
  <c r="P10" i="2"/>
  <c r="O36" i="2"/>
  <c r="O47" i="2"/>
  <c r="P14" i="2"/>
  <c r="O22" i="2"/>
  <c r="O16" i="2"/>
  <c r="P4" i="2"/>
  <c r="O23" i="2"/>
  <c r="O9" i="1"/>
  <c r="O92" i="2"/>
  <c r="O3" i="2"/>
  <c r="O14" i="2"/>
  <c r="O19" i="2"/>
  <c r="O21" i="2"/>
  <c r="O4" i="2"/>
  <c r="O25" i="2"/>
  <c r="N31" i="2"/>
  <c r="O55" i="2"/>
  <c r="N37" i="2"/>
  <c r="O13" i="2"/>
  <c r="N72" i="2"/>
  <c r="O20" i="2"/>
  <c r="N24" i="2"/>
  <c r="N36" i="2"/>
  <c r="N28" i="2"/>
  <c r="N22" i="2"/>
  <c r="N23" i="2"/>
  <c r="O10" i="2"/>
  <c r="O9" i="2"/>
  <c r="N47" i="2"/>
  <c r="N9" i="1"/>
  <c r="M25" i="2"/>
  <c r="L31" i="2"/>
  <c r="M9" i="2"/>
  <c r="L72" i="2"/>
  <c r="M13" i="2"/>
  <c r="M10" i="2"/>
  <c r="M21" i="2"/>
  <c r="M19" i="2"/>
  <c r="L47" i="2"/>
  <c r="L24" i="2"/>
  <c r="L37" i="2"/>
  <c r="L22" i="2"/>
  <c r="M55" i="2"/>
  <c r="M92" i="2"/>
  <c r="M3" i="2"/>
  <c r="M4" i="2"/>
  <c r="M14" i="2"/>
  <c r="L36" i="2"/>
  <c r="M16" i="2"/>
  <c r="M20" i="2"/>
  <c r="L28" i="2"/>
  <c r="L23" i="2"/>
  <c r="L9" i="1"/>
  <c r="M24" i="2"/>
  <c r="M31" i="2"/>
  <c r="M36" i="2"/>
  <c r="N20" i="2"/>
  <c r="N4" i="2"/>
  <c r="N14" i="2"/>
  <c r="M37" i="2"/>
  <c r="N25" i="2"/>
  <c r="N9" i="2"/>
  <c r="N13" i="2"/>
  <c r="N19" i="2"/>
  <c r="M72" i="2"/>
  <c r="N55" i="2"/>
  <c r="N92" i="2"/>
  <c r="N10" i="2"/>
  <c r="N21" i="2"/>
  <c r="M47" i="2"/>
  <c r="M28" i="2"/>
  <c r="N16" i="2"/>
  <c r="M23" i="2"/>
  <c r="M22" i="2"/>
  <c r="N3" i="2"/>
  <c r="M9" i="1"/>
  <c r="L9" i="2"/>
  <c r="L19" i="2"/>
  <c r="K37" i="2"/>
  <c r="L92" i="2"/>
  <c r="L25" i="2"/>
  <c r="L13" i="2"/>
  <c r="L20" i="2"/>
  <c r="L55" i="2"/>
  <c r="L10" i="2"/>
  <c r="L21" i="2"/>
  <c r="L3" i="2"/>
  <c r="L14" i="2"/>
  <c r="K22" i="2"/>
  <c r="L4" i="2"/>
  <c r="L16" i="2"/>
  <c r="K9" i="1"/>
  <c r="J37" i="2"/>
  <c r="K25" i="2"/>
  <c r="K9" i="2"/>
  <c r="K47" i="2"/>
  <c r="K20" i="2"/>
  <c r="K36" i="2"/>
  <c r="K92" i="2"/>
  <c r="K19" i="2"/>
  <c r="K55" i="2"/>
  <c r="K72" i="2"/>
  <c r="K13" i="2"/>
  <c r="K10" i="2"/>
  <c r="K24" i="2"/>
  <c r="K28" i="2"/>
  <c r="K3" i="2"/>
  <c r="K4" i="2"/>
  <c r="J22" i="2"/>
  <c r="K23" i="2"/>
  <c r="K16" i="2"/>
  <c r="K14" i="2"/>
  <c r="K31" i="2"/>
  <c r="K21" i="2"/>
  <c r="J9" i="1"/>
  <c r="J20" i="2"/>
  <c r="J23" i="2"/>
  <c r="J10" i="2"/>
  <c r="I37" i="2"/>
  <c r="I22" i="2"/>
  <c r="J24" i="2"/>
  <c r="J31" i="2"/>
  <c r="J92" i="2"/>
  <c r="J47" i="2"/>
  <c r="J36" i="2"/>
  <c r="J21" i="2"/>
  <c r="J3" i="2"/>
  <c r="J13" i="2"/>
  <c r="J4" i="2"/>
  <c r="J72" i="2"/>
  <c r="J9" i="2"/>
  <c r="J28" i="2"/>
  <c r="J16" i="2"/>
  <c r="J55" i="2"/>
  <c r="J14" i="2"/>
  <c r="J25" i="2"/>
  <c r="J19" i="2"/>
  <c r="I9" i="1"/>
  <c r="I23" i="2"/>
  <c r="I92" i="2"/>
  <c r="I55" i="2"/>
  <c r="I25" i="2"/>
  <c r="H37" i="2"/>
  <c r="I72" i="2"/>
  <c r="I47" i="2"/>
  <c r="I31" i="2"/>
  <c r="I20" i="2"/>
  <c r="I21" i="2"/>
  <c r="I19" i="2"/>
  <c r="I9" i="2"/>
  <c r="I13" i="2"/>
  <c r="H22" i="2"/>
  <c r="I10" i="2"/>
  <c r="I4" i="2"/>
  <c r="I24" i="2"/>
  <c r="I28" i="2"/>
  <c r="I36" i="2"/>
  <c r="I14" i="2"/>
  <c r="I3" i="2"/>
  <c r="I16" i="2"/>
  <c r="H9" i="1"/>
  <c r="H92" i="2"/>
  <c r="G22" i="2"/>
  <c r="H25" i="2"/>
  <c r="G37" i="2"/>
  <c r="H72" i="2"/>
  <c r="H20" i="2"/>
  <c r="H24" i="2"/>
  <c r="H55" i="2"/>
  <c r="H13" i="2"/>
  <c r="H19" i="2"/>
  <c r="H10" i="2"/>
  <c r="H9" i="2"/>
  <c r="H21" i="2"/>
  <c r="H31" i="2"/>
  <c r="H28" i="2"/>
  <c r="H3" i="2"/>
  <c r="H14" i="2"/>
  <c r="H47" i="2"/>
  <c r="H4" i="2"/>
  <c r="H36" i="2"/>
  <c r="H16" i="2"/>
  <c r="H23" i="2"/>
  <c r="G9" i="1"/>
  <c r="G16" i="2"/>
  <c r="G25" i="2"/>
  <c r="G24" i="2"/>
  <c r="G72" i="2"/>
  <c r="G20" i="2"/>
  <c r="G92" i="2"/>
  <c r="G19" i="2"/>
  <c r="G55" i="2"/>
  <c r="F22" i="2"/>
  <c r="G9" i="2"/>
  <c r="G13" i="2"/>
  <c r="G21" i="2"/>
  <c r="G14" i="2"/>
  <c r="G36" i="2"/>
  <c r="G4" i="2"/>
  <c r="G31" i="2"/>
  <c r="G10" i="2"/>
  <c r="G23" i="2"/>
  <c r="G28" i="2"/>
  <c r="G47" i="2"/>
  <c r="G3" i="2"/>
  <c r="F9" i="1"/>
  <c r="F9" i="2"/>
  <c r="F20" i="2"/>
  <c r="F23" i="2"/>
  <c r="F10" i="2"/>
  <c r="F37" i="2"/>
  <c r="E22" i="2"/>
  <c r="F24" i="2"/>
  <c r="F31" i="2"/>
  <c r="F92" i="2"/>
  <c r="F36" i="2"/>
  <c r="F47" i="2"/>
  <c r="F21" i="2"/>
  <c r="F3" i="2"/>
  <c r="F13" i="2"/>
  <c r="F4" i="2"/>
  <c r="F72" i="2"/>
  <c r="F28" i="2"/>
  <c r="F16" i="2"/>
  <c r="F55" i="2"/>
  <c r="F14" i="2"/>
  <c r="F25" i="2"/>
  <c r="F19" i="2"/>
  <c r="E9" i="1"/>
  <c r="E72" i="2"/>
  <c r="E9" i="2"/>
  <c r="E28" i="2"/>
  <c r="E37" i="2"/>
  <c r="E25" i="2"/>
  <c r="E21" i="2"/>
  <c r="E10" i="2"/>
  <c r="E36" i="2"/>
  <c r="E92" i="2"/>
  <c r="E16" i="2"/>
  <c r="E55" i="2"/>
  <c r="E14" i="2"/>
  <c r="E24" i="2"/>
  <c r="E4" i="2"/>
  <c r="E31" i="2"/>
  <c r="E20" i="2"/>
  <c r="E3" i="2"/>
  <c r="E13" i="2"/>
  <c r="E19" i="2"/>
  <c r="E23" i="2"/>
  <c r="E47" i="2"/>
  <c r="D9" i="1"/>
  <c r="D36" i="2"/>
  <c r="D16" i="2"/>
  <c r="D72" i="2"/>
  <c r="D92" i="2"/>
  <c r="D25" i="2"/>
  <c r="D37" i="2"/>
  <c r="D21" i="2"/>
  <c r="D55" i="2"/>
  <c r="D19" i="2"/>
  <c r="D20" i="2"/>
  <c r="D24" i="2"/>
  <c r="D13" i="2"/>
  <c r="D3" i="2"/>
  <c r="D28" i="2"/>
  <c r="D47" i="2"/>
  <c r="D31" i="2"/>
  <c r="D22" i="2"/>
  <c r="D10" i="2"/>
  <c r="D23" i="2"/>
  <c r="D14" i="2"/>
  <c r="D4" i="2"/>
  <c r="D9" i="2"/>
  <c r="C9" i="1"/>
  <c r="L34" i="2"/>
  <c r="P327" i="2"/>
  <c r="O279" i="2"/>
  <c r="Q358" i="2"/>
  <c r="E566" i="2"/>
  <c r="Q418" i="2"/>
  <c r="W63" i="2"/>
  <c r="V302" i="2"/>
  <c r="X268" i="2"/>
  <c r="Q163" i="2"/>
  <c r="O501" i="2"/>
  <c r="Q98" i="2"/>
  <c r="P127" i="2"/>
  <c r="Q153" i="2"/>
  <c r="Q78" i="2"/>
  <c r="P413" i="2"/>
  <c r="Q288" i="2"/>
  <c r="P281" i="2"/>
  <c r="P8" i="1"/>
  <c r="P288" i="2"/>
  <c r="P78" i="2"/>
  <c r="O127" i="2"/>
  <c r="O281" i="2"/>
  <c r="N279" i="2"/>
  <c r="P358" i="2"/>
  <c r="O327" i="2"/>
  <c r="V63" i="2"/>
  <c r="P163" i="2"/>
  <c r="P418" i="2"/>
  <c r="K34" i="2"/>
  <c r="U302" i="2"/>
  <c r="D566" i="2"/>
  <c r="W268" i="2"/>
  <c r="P98" i="2"/>
  <c r="P153" i="2"/>
  <c r="O8" i="1"/>
  <c r="M279" i="2"/>
  <c r="T302" i="2"/>
  <c r="E332" i="2"/>
  <c r="O288" i="2"/>
  <c r="N501" i="2"/>
  <c r="E253" i="2"/>
  <c r="V268" i="2"/>
  <c r="N281" i="2"/>
  <c r="O418" i="2"/>
  <c r="O163" i="2"/>
  <c r="N327" i="2"/>
  <c r="O358" i="2"/>
  <c r="O98" i="2"/>
  <c r="O78" i="2"/>
  <c r="U63" i="2"/>
  <c r="N127" i="2"/>
  <c r="O153" i="2"/>
  <c r="O413" i="2"/>
  <c r="N8" i="1"/>
  <c r="D332" i="2"/>
  <c r="N288" i="2"/>
  <c r="N163" i="2"/>
  <c r="N78" i="2"/>
  <c r="N418" i="2"/>
  <c r="D253" i="2"/>
  <c r="M327" i="2"/>
  <c r="M501" i="2"/>
  <c r="N358" i="2"/>
  <c r="N98" i="2"/>
  <c r="M127" i="2"/>
  <c r="T63" i="2"/>
  <c r="N153" i="2"/>
  <c r="U268" i="2"/>
  <c r="M281" i="2"/>
  <c r="N413" i="2"/>
  <c r="S302" i="2"/>
  <c r="M8" i="1"/>
  <c r="R328" i="2"/>
  <c r="L279" i="2"/>
  <c r="S63" i="2"/>
  <c r="T268" i="2"/>
  <c r="L327" i="2"/>
  <c r="R302" i="2"/>
  <c r="M418" i="2"/>
  <c r="M358" i="2"/>
  <c r="M78" i="2"/>
  <c r="M163" i="2"/>
  <c r="E313" i="2"/>
  <c r="M98" i="2"/>
  <c r="M197" i="2"/>
  <c r="L127" i="2"/>
  <c r="M153" i="2"/>
  <c r="M288" i="2"/>
  <c r="M413" i="2"/>
  <c r="L8" i="1"/>
  <c r="L501" i="2"/>
  <c r="L78" i="2"/>
  <c r="Q328" i="2"/>
  <c r="L358" i="2"/>
  <c r="K327" i="2"/>
  <c r="L418" i="2"/>
  <c r="D313" i="2"/>
  <c r="L163" i="2"/>
  <c r="K279" i="2"/>
  <c r="S268" i="2"/>
  <c r="R63" i="2"/>
  <c r="L288" i="2"/>
  <c r="L153" i="2"/>
  <c r="L281" i="2"/>
  <c r="K127" i="2"/>
  <c r="L413" i="2"/>
  <c r="Q302" i="2"/>
  <c r="L98" i="2"/>
  <c r="K8" i="1"/>
  <c r="R268" i="2"/>
  <c r="P302" i="2"/>
  <c r="K418" i="2"/>
  <c r="K98" i="2"/>
  <c r="K163" i="2"/>
  <c r="J279" i="2"/>
  <c r="Q63" i="2"/>
  <c r="J327" i="2"/>
  <c r="K78" i="2"/>
  <c r="K288" i="2"/>
  <c r="K413" i="2"/>
  <c r="K358" i="2"/>
  <c r="K501" i="2"/>
  <c r="K153" i="2"/>
  <c r="J127" i="2"/>
  <c r="K281" i="2"/>
  <c r="J8" i="1"/>
  <c r="J163" i="2"/>
  <c r="I279" i="2"/>
  <c r="J358" i="2"/>
  <c r="I327" i="2"/>
  <c r="P328" i="2"/>
  <c r="Q268" i="2"/>
  <c r="J418" i="2"/>
  <c r="J71" i="2"/>
  <c r="J281" i="2"/>
  <c r="J413" i="2"/>
  <c r="O302" i="2"/>
  <c r="J501" i="2"/>
  <c r="J288" i="2"/>
  <c r="J78" i="2"/>
  <c r="J153" i="2"/>
  <c r="J98" i="2"/>
  <c r="I127" i="2"/>
  <c r="P63" i="2"/>
  <c r="I8" i="1"/>
  <c r="O63" i="2"/>
  <c r="I413" i="2"/>
  <c r="I71" i="2"/>
  <c r="I358" i="2"/>
  <c r="H327" i="2"/>
  <c r="I163" i="2"/>
  <c r="I288" i="2"/>
  <c r="I418" i="2"/>
  <c r="H279" i="2"/>
  <c r="P268" i="2"/>
  <c r="O328" i="2"/>
  <c r="I281" i="2"/>
  <c r="I501" i="2"/>
  <c r="I78" i="2"/>
  <c r="N302" i="2"/>
  <c r="I98" i="2"/>
  <c r="H127" i="2"/>
  <c r="I153" i="2"/>
  <c r="H8" i="1"/>
  <c r="G327" i="2"/>
  <c r="H358" i="2"/>
  <c r="N63" i="2"/>
  <c r="N328" i="2"/>
  <c r="D190" i="2"/>
  <c r="G279" i="2"/>
  <c r="H78" i="2"/>
  <c r="M302" i="2"/>
  <c r="H418" i="2"/>
  <c r="H163" i="2"/>
  <c r="H501" i="2"/>
  <c r="O268" i="2"/>
  <c r="H98" i="2"/>
  <c r="H413" i="2"/>
  <c r="H281" i="2"/>
  <c r="H288" i="2"/>
  <c r="H153" i="2"/>
  <c r="G8" i="1"/>
  <c r="E169" i="2"/>
  <c r="M328" i="2"/>
  <c r="F279" i="2"/>
  <c r="M63" i="2"/>
  <c r="L302" i="2"/>
  <c r="G163" i="2"/>
  <c r="G418" i="2"/>
  <c r="N268" i="2"/>
  <c r="G358" i="2"/>
  <c r="F327" i="2"/>
  <c r="G127" i="2"/>
  <c r="G98" i="2"/>
  <c r="G501" i="2"/>
  <c r="G78" i="2"/>
  <c r="G288" i="2"/>
  <c r="G153" i="2"/>
  <c r="G281" i="2"/>
  <c r="G413" i="2"/>
  <c r="F8" i="1"/>
  <c r="F358" i="2"/>
  <c r="F418" i="2"/>
  <c r="D169" i="2"/>
  <c r="E279" i="2"/>
  <c r="L328" i="2"/>
  <c r="F163" i="2"/>
  <c r="K302" i="2"/>
  <c r="E327" i="2"/>
  <c r="M268" i="2"/>
  <c r="L63" i="2"/>
  <c r="F98" i="2"/>
  <c r="F281" i="2"/>
  <c r="F501" i="2"/>
  <c r="F78" i="2"/>
  <c r="F153" i="2"/>
  <c r="F288" i="2"/>
  <c r="F413" i="2"/>
  <c r="F127" i="2"/>
  <c r="E8" i="1"/>
  <c r="E501" i="2"/>
  <c r="D641" i="2"/>
  <c r="K328" i="2"/>
  <c r="E418" i="2"/>
  <c r="E358" i="2"/>
  <c r="E98" i="2"/>
  <c r="J302" i="2"/>
  <c r="E163" i="2"/>
  <c r="E127" i="2"/>
  <c r="E288" i="2"/>
  <c r="K63" i="2"/>
  <c r="E78" i="2"/>
  <c r="E281" i="2"/>
  <c r="E413" i="2"/>
  <c r="E153" i="2"/>
  <c r="D8" i="1"/>
  <c r="L268" i="2"/>
  <c r="D279" i="2"/>
  <c r="D98" i="2"/>
  <c r="D327" i="2"/>
  <c r="D501" i="2"/>
  <c r="D418" i="2"/>
  <c r="J63" i="2"/>
  <c r="D358" i="2"/>
  <c r="I302" i="2"/>
  <c r="J328" i="2"/>
  <c r="D78" i="2"/>
  <c r="D127" i="2"/>
  <c r="D163" i="2"/>
  <c r="D153" i="2"/>
  <c r="D413" i="2"/>
  <c r="D281" i="2"/>
  <c r="D288" i="2"/>
  <c r="C8" i="1"/>
  <c r="F709" i="2"/>
  <c r="L186" i="2"/>
  <c r="I80" i="2"/>
  <c r="Z176" i="2"/>
  <c r="X216" i="2"/>
  <c r="AA116" i="2"/>
  <c r="X191" i="2"/>
  <c r="Z201" i="2"/>
  <c r="AA109" i="2"/>
  <c r="AA42" i="2"/>
  <c r="Z81" i="2"/>
  <c r="AA111" i="2"/>
  <c r="Z7" i="1"/>
  <c r="Z109" i="2"/>
  <c r="W191" i="2"/>
  <c r="E709" i="2"/>
  <c r="Z42" i="2"/>
  <c r="W216" i="2"/>
  <c r="K186" i="2"/>
  <c r="Y201" i="2"/>
  <c r="H80" i="2"/>
  <c r="Y81" i="2"/>
  <c r="Z111" i="2"/>
  <c r="Z116" i="2"/>
  <c r="Y7" i="1"/>
  <c r="J186" i="2"/>
  <c r="D709" i="2"/>
  <c r="G80" i="2"/>
  <c r="Y42" i="2"/>
  <c r="X201" i="2"/>
  <c r="Y109" i="2"/>
  <c r="Y111" i="2"/>
  <c r="V216" i="2"/>
  <c r="Y176" i="2"/>
  <c r="Y116" i="2"/>
  <c r="V191" i="2"/>
  <c r="X81" i="2"/>
  <c r="X7" i="1"/>
  <c r="W201" i="2"/>
  <c r="W81" i="2"/>
  <c r="F80" i="2"/>
  <c r="X176" i="2"/>
  <c r="X116" i="2"/>
  <c r="U191" i="2"/>
  <c r="X111" i="2"/>
  <c r="U216" i="2"/>
  <c r="X109" i="2"/>
  <c r="F721" i="2"/>
  <c r="X42" i="2"/>
  <c r="W7" i="1"/>
  <c r="E80" i="2"/>
  <c r="W109" i="2"/>
  <c r="V201" i="2"/>
  <c r="E721" i="2"/>
  <c r="W42" i="2"/>
  <c r="V81" i="2"/>
  <c r="T216" i="2"/>
  <c r="W116" i="2"/>
  <c r="T191" i="2"/>
  <c r="W111" i="2"/>
  <c r="W176" i="2"/>
  <c r="V7" i="1"/>
  <c r="V42" i="2"/>
  <c r="V109" i="2"/>
  <c r="U81" i="2"/>
  <c r="U201" i="2"/>
  <c r="D80" i="2"/>
  <c r="S216" i="2"/>
  <c r="D721" i="2"/>
  <c r="V176" i="2"/>
  <c r="S191" i="2"/>
  <c r="V111" i="2"/>
  <c r="V116" i="2"/>
  <c r="U7" i="1"/>
  <c r="U111" i="2"/>
  <c r="H112" i="2"/>
  <c r="F703" i="2"/>
  <c r="T201" i="2"/>
  <c r="I186" i="2"/>
  <c r="R216" i="2"/>
  <c r="U42" i="2"/>
  <c r="U176" i="2"/>
  <c r="U116" i="2"/>
  <c r="U109" i="2"/>
  <c r="T81" i="2"/>
  <c r="T7" i="1"/>
  <c r="G112" i="2"/>
  <c r="L582" i="2"/>
  <c r="E703" i="2"/>
  <c r="H186" i="2"/>
  <c r="S81" i="2"/>
  <c r="Q216" i="2"/>
  <c r="T176" i="2"/>
  <c r="S201" i="2"/>
  <c r="T109" i="2"/>
  <c r="T116" i="2"/>
  <c r="T42" i="2"/>
  <c r="T111" i="2"/>
  <c r="S7" i="1"/>
  <c r="F112" i="2"/>
  <c r="K582" i="2"/>
  <c r="D703" i="2"/>
  <c r="G186" i="2"/>
  <c r="P216" i="2"/>
  <c r="S176" i="2"/>
  <c r="S111" i="2"/>
  <c r="R81" i="2"/>
  <c r="R201" i="2"/>
  <c r="S116" i="2"/>
  <c r="S109" i="2"/>
  <c r="S42" i="2"/>
  <c r="R7" i="1"/>
  <c r="X249" i="2"/>
  <c r="R111" i="2"/>
  <c r="R42" i="2"/>
  <c r="R146" i="2"/>
  <c r="R176" i="2"/>
  <c r="Q201" i="2"/>
  <c r="O8" i="2"/>
  <c r="Q81" i="2"/>
  <c r="R191" i="2"/>
  <c r="R116" i="2"/>
  <c r="R109" i="2"/>
  <c r="Q7" i="1"/>
  <c r="Q111" i="2"/>
  <c r="Q109" i="2"/>
  <c r="J582" i="2"/>
  <c r="Q146" i="2"/>
  <c r="P201" i="2"/>
  <c r="N8" i="2"/>
  <c r="Q176" i="2"/>
  <c r="P81" i="2"/>
  <c r="Q42" i="2"/>
  <c r="Q116" i="2"/>
  <c r="W249" i="2"/>
  <c r="Q191" i="2"/>
  <c r="P7" i="1"/>
  <c r="P176" i="2"/>
  <c r="P42" i="2"/>
  <c r="I582" i="2"/>
  <c r="M8" i="2"/>
  <c r="P146" i="2"/>
  <c r="O81" i="2"/>
  <c r="V249" i="2"/>
  <c r="P191" i="2"/>
  <c r="O201" i="2"/>
  <c r="P109" i="2"/>
  <c r="P111" i="2"/>
  <c r="P116" i="2"/>
  <c r="O7" i="1"/>
  <c r="O116" i="2"/>
  <c r="O146" i="2"/>
  <c r="O148" i="2"/>
  <c r="O176" i="2"/>
  <c r="O191" i="2"/>
  <c r="N201" i="2"/>
  <c r="N81" i="2"/>
  <c r="O111" i="2"/>
  <c r="O42" i="2"/>
  <c r="F729" i="2"/>
  <c r="O109" i="2"/>
  <c r="N7" i="1"/>
  <c r="N146" i="2"/>
  <c r="M81" i="2"/>
  <c r="E729" i="2"/>
  <c r="N148" i="2"/>
  <c r="M201" i="2"/>
  <c r="N191" i="2"/>
  <c r="N109" i="2"/>
  <c r="N116" i="2"/>
  <c r="N111" i="2"/>
  <c r="N176" i="2"/>
  <c r="N42" i="2"/>
  <c r="M7" i="1"/>
  <c r="M146" i="2"/>
  <c r="M148" i="2"/>
  <c r="D729" i="2"/>
  <c r="M111" i="2"/>
  <c r="M191" i="2"/>
  <c r="M176" i="2"/>
  <c r="L201" i="2"/>
  <c r="M42" i="2"/>
  <c r="L81" i="2"/>
  <c r="M109" i="2"/>
  <c r="M116" i="2"/>
  <c r="L7" i="1"/>
  <c r="L146" i="2"/>
  <c r="K201" i="2"/>
  <c r="L148" i="2"/>
  <c r="L176" i="2"/>
  <c r="K81" i="2"/>
  <c r="L116" i="2"/>
  <c r="L191" i="2"/>
  <c r="L109" i="2"/>
  <c r="L42" i="2"/>
  <c r="L111" i="2"/>
  <c r="K7" i="1"/>
  <c r="H582" i="2"/>
  <c r="K146" i="2"/>
  <c r="K148" i="2"/>
  <c r="K191" i="2"/>
  <c r="K176" i="2"/>
  <c r="J201" i="2"/>
  <c r="K116" i="2"/>
  <c r="K111" i="2"/>
  <c r="K42" i="2"/>
  <c r="K109" i="2"/>
  <c r="J7" i="1"/>
  <c r="J111" i="2"/>
  <c r="G582" i="2"/>
  <c r="J116" i="2"/>
  <c r="J146" i="2"/>
  <c r="J148" i="2"/>
  <c r="J191" i="2"/>
  <c r="J109" i="2"/>
  <c r="J176" i="2"/>
  <c r="J81" i="2"/>
  <c r="J42" i="2"/>
  <c r="I7" i="1"/>
  <c r="I146" i="2"/>
  <c r="I176" i="2"/>
  <c r="I148" i="2"/>
  <c r="I643" i="2"/>
  <c r="I81" i="2"/>
  <c r="I201" i="2"/>
  <c r="I191" i="2"/>
  <c r="I42" i="2"/>
  <c r="I109" i="2"/>
  <c r="I111" i="2"/>
  <c r="I116" i="2"/>
  <c r="H7" i="1"/>
  <c r="H201" i="2"/>
  <c r="H146" i="2"/>
  <c r="H81" i="2"/>
  <c r="H109" i="2"/>
  <c r="H42" i="2"/>
  <c r="H148" i="2"/>
  <c r="H643" i="2"/>
  <c r="H111" i="2"/>
  <c r="H191" i="2"/>
  <c r="H176" i="2"/>
  <c r="H116" i="2"/>
  <c r="G7" i="1"/>
  <c r="G191" i="2"/>
  <c r="G643" i="2"/>
  <c r="G109" i="2"/>
  <c r="F582" i="2"/>
  <c r="G148" i="2"/>
  <c r="G146" i="2"/>
  <c r="G42" i="2"/>
  <c r="G81" i="2"/>
  <c r="G176" i="2"/>
  <c r="G201" i="2"/>
  <c r="G116" i="2"/>
  <c r="G111" i="2"/>
  <c r="F7" i="1"/>
  <c r="E7" i="1"/>
  <c r="F201" i="2"/>
  <c r="F146" i="2"/>
  <c r="F176" i="2"/>
  <c r="F148" i="2"/>
  <c r="F191" i="2"/>
  <c r="F81" i="2"/>
  <c r="F643" i="2"/>
  <c r="F109" i="2"/>
  <c r="F116" i="2"/>
  <c r="F42" i="2"/>
  <c r="F111" i="2"/>
  <c r="E582" i="2"/>
  <c r="E148" i="2"/>
  <c r="E643" i="2"/>
  <c r="E81" i="2"/>
  <c r="E146" i="2"/>
  <c r="E109" i="2"/>
  <c r="E191" i="2"/>
  <c r="E201" i="2"/>
  <c r="E116" i="2"/>
  <c r="E176" i="2"/>
  <c r="E42" i="2"/>
  <c r="E111" i="2"/>
  <c r="D7" i="1"/>
  <c r="D148" i="2"/>
  <c r="D582" i="2"/>
  <c r="D146" i="2"/>
  <c r="D643" i="2"/>
  <c r="D116" i="2"/>
  <c r="D201" i="2"/>
  <c r="D109" i="2"/>
  <c r="D81" i="2"/>
  <c r="D191" i="2"/>
  <c r="D111" i="2"/>
  <c r="D42" i="2"/>
  <c r="D176" i="2"/>
  <c r="C7" i="1"/>
  <c r="B7" i="1" s="1"/>
  <c r="L8" i="2"/>
  <c r="O107" i="2"/>
  <c r="M129" i="2"/>
  <c r="M184" i="2"/>
  <c r="L130" i="2"/>
  <c r="L598" i="2"/>
  <c r="L156" i="2"/>
  <c r="I179" i="2"/>
  <c r="L164" i="2"/>
  <c r="R2" i="2"/>
  <c r="L308" i="2"/>
  <c r="L297" i="2"/>
  <c r="T286" i="2"/>
  <c r="L168" i="2"/>
  <c r="K149" i="2"/>
  <c r="L159" i="2"/>
  <c r="K256" i="2"/>
  <c r="K312" i="2"/>
  <c r="P29" i="2"/>
  <c r="L157" i="2"/>
  <c r="L151" i="2"/>
  <c r="L174" i="2"/>
  <c r="L73" i="2"/>
  <c r="L135" i="2"/>
  <c r="L133" i="2"/>
  <c r="L154" i="2"/>
  <c r="L144" i="2"/>
  <c r="K6" i="1"/>
  <c r="K308" i="2"/>
  <c r="L129" i="2"/>
  <c r="N107" i="2"/>
  <c r="L99" i="2"/>
  <c r="O29" i="2"/>
  <c r="I123" i="2"/>
  <c r="K156" i="2"/>
  <c r="K164" i="2"/>
  <c r="K8" i="2"/>
  <c r="K598" i="2"/>
  <c r="L184" i="2"/>
  <c r="K297" i="2"/>
  <c r="H179" i="2"/>
  <c r="H182" i="2"/>
  <c r="J149" i="2"/>
  <c r="K331" i="2"/>
  <c r="K157" i="2"/>
  <c r="K168" i="2"/>
  <c r="J312" i="2"/>
  <c r="K144" i="2"/>
  <c r="K143" i="2"/>
  <c r="Q2" i="2"/>
  <c r="K159" i="2"/>
  <c r="J256" i="2"/>
  <c r="K133" i="2"/>
  <c r="K130" i="2"/>
  <c r="K154" i="2"/>
  <c r="K125" i="2"/>
  <c r="K73" i="2"/>
  <c r="K151" i="2"/>
  <c r="K135" i="2"/>
  <c r="K174" i="2"/>
  <c r="S286" i="2"/>
  <c r="J6" i="1"/>
  <c r="J174" i="2"/>
  <c r="K129" i="2"/>
  <c r="J157" i="2"/>
  <c r="J598" i="2"/>
  <c r="J144" i="2"/>
  <c r="J164" i="2"/>
  <c r="J168" i="2"/>
  <c r="G179" i="2"/>
  <c r="M107" i="2"/>
  <c r="N29" i="2"/>
  <c r="H123" i="2"/>
  <c r="P2" i="2"/>
  <c r="J308" i="2"/>
  <c r="I149" i="2"/>
  <c r="J297" i="2"/>
  <c r="J8" i="2"/>
  <c r="J125" i="2"/>
  <c r="G182" i="2"/>
  <c r="K184" i="2"/>
  <c r="R286" i="2"/>
  <c r="J331" i="2"/>
  <c r="I312" i="2"/>
  <c r="I256" i="2"/>
  <c r="J159" i="2"/>
  <c r="J130" i="2"/>
  <c r="J154" i="2"/>
  <c r="J156" i="2"/>
  <c r="J133" i="2"/>
  <c r="J151" i="2"/>
  <c r="J73" i="2"/>
  <c r="J135" i="2"/>
  <c r="J143" i="2"/>
  <c r="I6" i="1"/>
  <c r="I157" i="2"/>
  <c r="G123" i="2"/>
  <c r="F179" i="2"/>
  <c r="I156" i="2"/>
  <c r="I159" i="2"/>
  <c r="I63" i="2"/>
  <c r="I308" i="2"/>
  <c r="Q286" i="2"/>
  <c r="K268" i="2"/>
  <c r="I328" i="2"/>
  <c r="I297" i="2"/>
  <c r="J184" i="2"/>
  <c r="I168" i="2"/>
  <c r="I598" i="2"/>
  <c r="H302" i="2"/>
  <c r="L107" i="2"/>
  <c r="I151" i="2"/>
  <c r="F182" i="2"/>
  <c r="H149" i="2"/>
  <c r="I174" i="2"/>
  <c r="I331" i="2"/>
  <c r="H256" i="2"/>
  <c r="H312" i="2"/>
  <c r="I164" i="2"/>
  <c r="I8" i="2"/>
  <c r="J129" i="2"/>
  <c r="I130" i="2"/>
  <c r="I144" i="2"/>
  <c r="I133" i="2"/>
  <c r="M29" i="2"/>
  <c r="I73" i="2"/>
  <c r="O2" i="2"/>
  <c r="I154" i="2"/>
  <c r="I125" i="2"/>
  <c r="I135" i="2"/>
  <c r="I143" i="2"/>
  <c r="H6" i="1"/>
  <c r="F123" i="2"/>
  <c r="H144" i="2"/>
  <c r="H130" i="2"/>
  <c r="L29" i="2"/>
  <c r="H8" i="2"/>
  <c r="H156" i="2"/>
  <c r="K107" i="2"/>
  <c r="H331" i="2"/>
  <c r="H598" i="2"/>
  <c r="H328" i="2"/>
  <c r="H164" i="2"/>
  <c r="E182" i="2"/>
  <c r="E179" i="2"/>
  <c r="H63" i="2"/>
  <c r="H297" i="2"/>
  <c r="J268" i="2"/>
  <c r="G149" i="2"/>
  <c r="G302" i="2"/>
  <c r="I184" i="2"/>
  <c r="H308" i="2"/>
  <c r="H73" i="2"/>
  <c r="H154" i="2"/>
  <c r="H174" i="2"/>
  <c r="H168" i="2"/>
  <c r="H151" i="2"/>
  <c r="I129" i="2"/>
  <c r="P286" i="2"/>
  <c r="H143" i="2"/>
  <c r="H133" i="2"/>
  <c r="H157" i="2"/>
  <c r="N2" i="2"/>
  <c r="H159" i="2"/>
  <c r="H125" i="2"/>
  <c r="H135" i="2"/>
  <c r="G6" i="1"/>
  <c r="G156" i="2"/>
  <c r="G143" i="2"/>
  <c r="G154" i="2"/>
  <c r="G256" i="2"/>
  <c r="G151" i="2"/>
  <c r="G125" i="2"/>
  <c r="G297" i="2"/>
  <c r="H184" i="2"/>
  <c r="G328" i="2"/>
  <c r="G598" i="2"/>
  <c r="G174" i="2"/>
  <c r="D179" i="2"/>
  <c r="E123" i="2"/>
  <c r="F302" i="2"/>
  <c r="G63" i="2"/>
  <c r="G308" i="2"/>
  <c r="G168" i="2"/>
  <c r="G164" i="2"/>
  <c r="G312" i="2"/>
  <c r="G331" i="2"/>
  <c r="I268" i="2"/>
  <c r="J107" i="2"/>
  <c r="G133" i="2"/>
  <c r="D182" i="2"/>
  <c r="G144" i="2"/>
  <c r="G130" i="2"/>
  <c r="G8" i="2"/>
  <c r="G157" i="2"/>
  <c r="M2" i="2"/>
  <c r="K29" i="2"/>
  <c r="G159" i="2"/>
  <c r="H129" i="2"/>
  <c r="G73" i="2"/>
  <c r="G135" i="2"/>
  <c r="F6" i="1"/>
  <c r="F168" i="2"/>
  <c r="F151" i="2"/>
  <c r="J29" i="2"/>
  <c r="F308" i="2"/>
  <c r="G184" i="2"/>
  <c r="F157" i="2"/>
  <c r="F598" i="2"/>
  <c r="F328" i="2"/>
  <c r="F331" i="2"/>
  <c r="F297" i="2"/>
  <c r="F73" i="2"/>
  <c r="F130" i="2"/>
  <c r="F256" i="2"/>
  <c r="F149" i="2"/>
  <c r="I107" i="2"/>
  <c r="H268" i="2"/>
  <c r="F8" i="2"/>
  <c r="F63" i="2"/>
  <c r="F164" i="2"/>
  <c r="F312" i="2"/>
  <c r="F144" i="2"/>
  <c r="F174" i="2"/>
  <c r="O286" i="2"/>
  <c r="F159" i="2"/>
  <c r="F156" i="2"/>
  <c r="F154" i="2"/>
  <c r="F135" i="2"/>
  <c r="F133" i="2"/>
  <c r="F125" i="2"/>
  <c r="F143" i="2"/>
  <c r="E6" i="1"/>
  <c r="E297" i="2"/>
  <c r="G129" i="2"/>
  <c r="E135" i="2"/>
  <c r="E328" i="2"/>
  <c r="E598" i="2"/>
  <c r="F184" i="2"/>
  <c r="E164" i="2"/>
  <c r="E256" i="2"/>
  <c r="E168" i="2"/>
  <c r="E308" i="2"/>
  <c r="E63" i="2"/>
  <c r="E149" i="2"/>
  <c r="E312" i="2"/>
  <c r="E302" i="2"/>
  <c r="E331" i="2"/>
  <c r="E8" i="2"/>
  <c r="E156" i="2"/>
  <c r="E73" i="2"/>
  <c r="E159" i="2"/>
  <c r="E144" i="2"/>
  <c r="E157" i="2"/>
  <c r="E130" i="2"/>
  <c r="N286" i="2"/>
  <c r="I29" i="2"/>
  <c r="E174" i="2"/>
  <c r="E143" i="2"/>
  <c r="E151" i="2"/>
  <c r="E154" i="2"/>
  <c r="E125" i="2"/>
  <c r="E133" i="2"/>
  <c r="D6" i="1"/>
  <c r="D164" i="2"/>
  <c r="D8" i="2"/>
  <c r="D308" i="2"/>
  <c r="D328" i="2"/>
  <c r="D63" i="2"/>
  <c r="D598" i="2"/>
  <c r="E184" i="2"/>
  <c r="D297" i="2"/>
  <c r="D302" i="2"/>
  <c r="D256" i="2"/>
  <c r="D168" i="2"/>
  <c r="D149" i="2"/>
  <c r="M286" i="2"/>
  <c r="D331" i="2"/>
  <c r="D312" i="2"/>
  <c r="G268" i="2"/>
  <c r="D156" i="2"/>
  <c r="D123" i="2"/>
  <c r="D144" i="2"/>
  <c r="D159" i="2"/>
  <c r="D151" i="2"/>
  <c r="D157" i="2"/>
  <c r="H29" i="2"/>
  <c r="D174" i="2"/>
  <c r="D125" i="2"/>
  <c r="D133" i="2"/>
  <c r="D73" i="2"/>
  <c r="D130" i="2"/>
  <c r="D154" i="2"/>
  <c r="F129" i="2"/>
  <c r="D135" i="2"/>
  <c r="D143" i="2"/>
  <c r="C6" i="1"/>
  <c r="AC139" i="2"/>
  <c r="AC166" i="2"/>
  <c r="AA209" i="2"/>
  <c r="AB51" i="2"/>
  <c r="Z66" i="2"/>
  <c r="R7" i="2"/>
  <c r="Z197" i="2"/>
  <c r="AA167" i="2"/>
  <c r="Y224" i="2"/>
  <c r="Z124" i="2"/>
  <c r="U249" i="2"/>
  <c r="AC136" i="2"/>
  <c r="AC165" i="2"/>
  <c r="AA132" i="2"/>
  <c r="Z175" i="2"/>
  <c r="L286" i="2"/>
  <c r="L568" i="2"/>
  <c r="J119" i="2"/>
  <c r="AC131" i="2"/>
  <c r="Y161" i="2"/>
  <c r="Z58" i="2"/>
  <c r="W69" i="2"/>
  <c r="AC41" i="2"/>
  <c r="AB145" i="2"/>
  <c r="AC138" i="2"/>
  <c r="AA99" i="2"/>
  <c r="J5" i="1"/>
  <c r="Y66" i="2"/>
  <c r="Z209" i="2"/>
  <c r="Z132" i="2"/>
  <c r="AB166" i="2"/>
  <c r="AA51" i="2"/>
  <c r="AB165" i="2"/>
  <c r="Y197" i="2"/>
  <c r="Y124" i="2"/>
  <c r="X224" i="2"/>
  <c r="K286" i="2"/>
  <c r="Q7" i="2"/>
  <c r="Y175" i="2"/>
  <c r="K568" i="2"/>
  <c r="X161" i="2"/>
  <c r="Y58" i="2"/>
  <c r="Z167" i="2"/>
  <c r="Z99" i="2"/>
  <c r="T249" i="2"/>
  <c r="AB136" i="2"/>
  <c r="AB131" i="2"/>
  <c r="I119" i="2"/>
  <c r="V69" i="2"/>
  <c r="AA145" i="2"/>
  <c r="AB139" i="2"/>
  <c r="AB41" i="2"/>
  <c r="AB138" i="2"/>
  <c r="I5" i="1"/>
  <c r="AA138" i="2"/>
  <c r="Z51" i="2"/>
  <c r="AA165" i="2"/>
  <c r="X66" i="2"/>
  <c r="W224" i="2"/>
  <c r="X197" i="2"/>
  <c r="X124" i="2"/>
  <c r="P467" i="2"/>
  <c r="AA166" i="2"/>
  <c r="AA136" i="2"/>
  <c r="J568" i="2"/>
  <c r="S249" i="2"/>
  <c r="M96" i="2"/>
  <c r="AA41" i="2"/>
  <c r="X175" i="2"/>
  <c r="AA131" i="2"/>
  <c r="X242" i="2"/>
  <c r="Y167" i="2"/>
  <c r="Z145" i="2"/>
  <c r="H119" i="2"/>
  <c r="AA139" i="2"/>
  <c r="Y99" i="2"/>
  <c r="AA106" i="2"/>
  <c r="W161" i="2"/>
  <c r="Y132" i="2"/>
  <c r="H5" i="1"/>
  <c r="W242" i="2"/>
  <c r="Z106" i="2"/>
  <c r="Y209" i="2"/>
  <c r="Z41" i="2"/>
  <c r="Y51" i="2"/>
  <c r="Z165" i="2"/>
  <c r="G119" i="2"/>
  <c r="O467" i="2"/>
  <c r="W58" i="2"/>
  <c r="V224" i="2"/>
  <c r="W197" i="2"/>
  <c r="W66" i="2"/>
  <c r="W124" i="2"/>
  <c r="Z166" i="2"/>
  <c r="I568" i="2"/>
  <c r="Z136" i="2"/>
  <c r="X167" i="2"/>
  <c r="R249" i="2"/>
  <c r="Z139" i="2"/>
  <c r="L96" i="2"/>
  <c r="Y145" i="2"/>
  <c r="Z131" i="2"/>
  <c r="Z138" i="2"/>
  <c r="W175" i="2"/>
  <c r="V161" i="2"/>
  <c r="X132" i="2"/>
  <c r="X99" i="2"/>
  <c r="G5" i="1"/>
  <c r="V242" i="2"/>
  <c r="Y166" i="2"/>
  <c r="X209" i="2"/>
  <c r="Q249" i="2"/>
  <c r="N467" i="2"/>
  <c r="V66" i="2"/>
  <c r="Y165" i="2"/>
  <c r="X51" i="2"/>
  <c r="U224" i="2"/>
  <c r="K96" i="2"/>
  <c r="Y41" i="2"/>
  <c r="V124" i="2"/>
  <c r="Y136" i="2"/>
  <c r="H568" i="2"/>
  <c r="W99" i="2"/>
  <c r="Y106" i="2"/>
  <c r="Y131" i="2"/>
  <c r="V175" i="2"/>
  <c r="Y139" i="2"/>
  <c r="F119" i="2"/>
  <c r="V58" i="2"/>
  <c r="W132" i="2"/>
  <c r="W167" i="2"/>
  <c r="X145" i="2"/>
  <c r="Y138" i="2"/>
  <c r="U161" i="2"/>
  <c r="F5" i="1"/>
  <c r="G568" i="2"/>
  <c r="X165" i="2"/>
  <c r="F82" i="2"/>
  <c r="F726" i="2"/>
  <c r="W51" i="2"/>
  <c r="U124" i="2"/>
  <c r="M467" i="2"/>
  <c r="V197" i="2"/>
  <c r="X136" i="2"/>
  <c r="J96" i="2"/>
  <c r="X166" i="2"/>
  <c r="W209" i="2"/>
  <c r="W145" i="2"/>
  <c r="P249" i="2"/>
  <c r="X106" i="2"/>
  <c r="V99" i="2"/>
  <c r="V167" i="2"/>
  <c r="U175" i="2"/>
  <c r="X139" i="2"/>
  <c r="X41" i="2"/>
  <c r="F85" i="2"/>
  <c r="V132" i="2"/>
  <c r="X131" i="2"/>
  <c r="X138" i="2"/>
  <c r="E5" i="1"/>
  <c r="U167" i="2"/>
  <c r="V51" i="2"/>
  <c r="U197" i="2"/>
  <c r="E726" i="2"/>
  <c r="T224" i="2"/>
  <c r="L467" i="2"/>
  <c r="T124" i="2"/>
  <c r="F568" i="2"/>
  <c r="W136" i="2"/>
  <c r="W165" i="2"/>
  <c r="W166" i="2"/>
  <c r="V209" i="2"/>
  <c r="E85" i="2"/>
  <c r="T175" i="2"/>
  <c r="W131" i="2"/>
  <c r="W138" i="2"/>
  <c r="W41" i="2"/>
  <c r="U132" i="2"/>
  <c r="U99" i="2"/>
  <c r="W106" i="2"/>
  <c r="E82" i="2"/>
  <c r="W139" i="2"/>
  <c r="I96" i="2"/>
  <c r="V145" i="2"/>
  <c r="D5" i="1"/>
  <c r="V41" i="2"/>
  <c r="V166" i="2"/>
  <c r="U51" i="2"/>
  <c r="T197" i="2"/>
  <c r="D726" i="2"/>
  <c r="K467" i="2"/>
  <c r="T167" i="2"/>
  <c r="O249" i="2"/>
  <c r="U209" i="2"/>
  <c r="S124" i="2"/>
  <c r="V136" i="2"/>
  <c r="E568" i="2"/>
  <c r="V165" i="2"/>
  <c r="D85" i="2"/>
  <c r="S175" i="2"/>
  <c r="V106" i="2"/>
  <c r="V139" i="2"/>
  <c r="V131" i="2"/>
  <c r="U145" i="2"/>
  <c r="H96" i="2"/>
  <c r="D82" i="2"/>
  <c r="V138" i="2"/>
  <c r="T99" i="2"/>
  <c r="T132" i="2"/>
  <c r="C5" i="1"/>
  <c r="T51" i="2"/>
  <c r="U66" i="2"/>
  <c r="U166" i="2"/>
  <c r="U138" i="2"/>
  <c r="E112" i="2"/>
  <c r="U136" i="2"/>
  <c r="N33" i="2"/>
  <c r="I203" i="2"/>
  <c r="E750" i="2"/>
  <c r="U165" i="2"/>
  <c r="P7" i="2"/>
  <c r="U69" i="2"/>
  <c r="U242" i="2"/>
  <c r="G172" i="2"/>
  <c r="J286" i="2"/>
  <c r="U58" i="2"/>
  <c r="T209" i="2"/>
  <c r="U139" i="2"/>
  <c r="S167" i="2"/>
  <c r="U131" i="2"/>
  <c r="G229" i="2"/>
  <c r="U106" i="2"/>
  <c r="U41" i="2"/>
  <c r="T161" i="2"/>
  <c r="T145" i="2"/>
  <c r="T4" i="1"/>
  <c r="T69" i="2"/>
  <c r="R167" i="2"/>
  <c r="T166" i="2"/>
  <c r="F229" i="2"/>
  <c r="T66" i="2"/>
  <c r="D184" i="2"/>
  <c r="D568" i="2"/>
  <c r="D112" i="2"/>
  <c r="T41" i="2"/>
  <c r="F172" i="2"/>
  <c r="T165" i="2"/>
  <c r="S51" i="2"/>
  <c r="T136" i="2"/>
  <c r="H203" i="2"/>
  <c r="T138" i="2"/>
  <c r="T58" i="2"/>
  <c r="M33" i="2"/>
  <c r="O7" i="2"/>
  <c r="I286" i="2"/>
  <c r="D750" i="2"/>
  <c r="T242" i="2"/>
  <c r="S145" i="2"/>
  <c r="T139" i="2"/>
  <c r="T131" i="2"/>
  <c r="S161" i="2"/>
  <c r="T106" i="2"/>
  <c r="S4" i="1"/>
  <c r="S224" i="2"/>
  <c r="S242" i="2"/>
  <c r="S41" i="2"/>
  <c r="E744" i="2"/>
  <c r="S165" i="2"/>
  <c r="S197" i="2"/>
  <c r="S66" i="2"/>
  <c r="R51" i="2"/>
  <c r="S166" i="2"/>
  <c r="Q167" i="2"/>
  <c r="S136" i="2"/>
  <c r="R175" i="2"/>
  <c r="R124" i="2"/>
  <c r="G203" i="2"/>
  <c r="E172" i="2"/>
  <c r="S58" i="2"/>
  <c r="N7" i="2"/>
  <c r="R145" i="2"/>
  <c r="S99" i="2"/>
  <c r="S131" i="2"/>
  <c r="S138" i="2"/>
  <c r="R161" i="2"/>
  <c r="S209" i="2"/>
  <c r="S139" i="2"/>
  <c r="S69" i="2"/>
  <c r="S106" i="2"/>
  <c r="S132" i="2"/>
  <c r="R4" i="1"/>
  <c r="R69" i="2"/>
  <c r="D744" i="2"/>
  <c r="Q51" i="2"/>
  <c r="R197" i="2"/>
  <c r="R224" i="2"/>
  <c r="R66" i="2"/>
  <c r="R165" i="2"/>
  <c r="R166" i="2"/>
  <c r="F203" i="2"/>
  <c r="R138" i="2"/>
  <c r="Q175" i="2"/>
  <c r="R106" i="2"/>
  <c r="R209" i="2"/>
  <c r="D172" i="2"/>
  <c r="R136" i="2"/>
  <c r="R242" i="2"/>
  <c r="R99" i="2"/>
  <c r="M7" i="2"/>
  <c r="R41" i="2"/>
  <c r="R139" i="2"/>
  <c r="P167" i="2"/>
  <c r="Q161" i="2"/>
  <c r="R132" i="2"/>
  <c r="R131" i="2"/>
  <c r="R58" i="2"/>
  <c r="Q4" i="1"/>
  <c r="Q66" i="2"/>
  <c r="Q166" i="2"/>
  <c r="Q136" i="2"/>
  <c r="Q106" i="2"/>
  <c r="Q138" i="2"/>
  <c r="G29" i="2"/>
  <c r="Q197" i="2"/>
  <c r="Q224" i="2"/>
  <c r="P51" i="2"/>
  <c r="H107" i="2"/>
  <c r="Q124" i="2"/>
  <c r="E203" i="2"/>
  <c r="Q242" i="2"/>
  <c r="Q165" i="2"/>
  <c r="Q145" i="2"/>
  <c r="E129" i="2"/>
  <c r="L7" i="2"/>
  <c r="Q139" i="2"/>
  <c r="Q209" i="2"/>
  <c r="P175" i="2"/>
  <c r="Q131" i="2"/>
  <c r="O167" i="2"/>
  <c r="Q58" i="2"/>
  <c r="Q99" i="2"/>
  <c r="Q41" i="2"/>
  <c r="Q132" i="2"/>
  <c r="Q69" i="2"/>
  <c r="P4" i="1"/>
  <c r="P197" i="2"/>
  <c r="P224" i="2"/>
  <c r="O51" i="2"/>
  <c r="P124" i="2"/>
  <c r="F29" i="2"/>
  <c r="P139" i="2"/>
  <c r="P161" i="2"/>
  <c r="G107" i="2"/>
  <c r="P66" i="2"/>
  <c r="P166" i="2"/>
  <c r="P136" i="2"/>
  <c r="N167" i="2"/>
  <c r="D203" i="2"/>
  <c r="P165" i="2"/>
  <c r="D129" i="2"/>
  <c r="P209" i="2"/>
  <c r="O175" i="2"/>
  <c r="P69" i="2"/>
  <c r="P242" i="2"/>
  <c r="K7" i="2"/>
  <c r="P138" i="2"/>
  <c r="P99" i="2"/>
  <c r="P145" i="2"/>
  <c r="P131" i="2"/>
  <c r="P106" i="2"/>
  <c r="P58" i="2"/>
  <c r="P132" i="2"/>
  <c r="P41" i="2"/>
  <c r="O4" i="1"/>
  <c r="E229" i="2"/>
  <c r="N249" i="2"/>
  <c r="O165" i="2"/>
  <c r="E29" i="2"/>
  <c r="O66" i="2"/>
  <c r="N51" i="2"/>
  <c r="O124" i="2"/>
  <c r="O224" i="2"/>
  <c r="O58" i="2"/>
  <c r="O197" i="2"/>
  <c r="O166" i="2"/>
  <c r="J7" i="2"/>
  <c r="O69" i="2"/>
  <c r="O216" i="2"/>
  <c r="E119" i="2"/>
  <c r="O136" i="2"/>
  <c r="N175" i="2"/>
  <c r="O242" i="2"/>
  <c r="O145" i="2"/>
  <c r="O139" i="2"/>
  <c r="O209" i="2"/>
  <c r="O131" i="2"/>
  <c r="O99" i="2"/>
  <c r="O41" i="2"/>
  <c r="O138" i="2"/>
  <c r="O106" i="2"/>
  <c r="O161" i="2"/>
  <c r="M167" i="2"/>
  <c r="O132" i="2"/>
  <c r="N4" i="1"/>
  <c r="N131" i="2"/>
  <c r="N197" i="2"/>
  <c r="M51" i="2"/>
  <c r="N124" i="2"/>
  <c r="N209" i="2"/>
  <c r="N66" i="2"/>
  <c r="N224" i="2"/>
  <c r="N216" i="2"/>
  <c r="M249" i="2"/>
  <c r="D29" i="2"/>
  <c r="N165" i="2"/>
  <c r="N166" i="2"/>
  <c r="N136" i="2"/>
  <c r="D119" i="2"/>
  <c r="M175" i="2"/>
  <c r="I7" i="2"/>
  <c r="N69" i="2"/>
  <c r="L167" i="2"/>
  <c r="N242" i="2"/>
  <c r="N58" i="2"/>
  <c r="N138" i="2"/>
  <c r="N139" i="2"/>
  <c r="N99" i="2"/>
  <c r="N41" i="2"/>
  <c r="N106" i="2"/>
  <c r="N145" i="2"/>
  <c r="N132" i="2"/>
  <c r="D229" i="2"/>
  <c r="N161" i="2"/>
  <c r="M4" i="1"/>
  <c r="F107" i="2"/>
  <c r="H398" i="2"/>
  <c r="M138" i="2"/>
  <c r="L51" i="2"/>
  <c r="M224" i="2"/>
  <c r="M66" i="2"/>
  <c r="M136" i="2"/>
  <c r="L249" i="2"/>
  <c r="M216" i="2"/>
  <c r="M166" i="2"/>
  <c r="M124" i="2"/>
  <c r="M165" i="2"/>
  <c r="L175" i="2"/>
  <c r="M242" i="2"/>
  <c r="G96" i="2"/>
  <c r="K167" i="2"/>
  <c r="M139" i="2"/>
  <c r="M131" i="2"/>
  <c r="M106" i="2"/>
  <c r="M209" i="2"/>
  <c r="M145" i="2"/>
  <c r="M41" i="2"/>
  <c r="M69" i="2"/>
  <c r="M99" i="2"/>
  <c r="M58" i="2"/>
  <c r="M161" i="2"/>
  <c r="M132" i="2"/>
  <c r="L4" i="1"/>
  <c r="J467" i="2"/>
  <c r="L242" i="2"/>
  <c r="L41" i="2"/>
  <c r="L106" i="2"/>
  <c r="L216" i="2"/>
  <c r="L124" i="2"/>
  <c r="L66" i="2"/>
  <c r="K175" i="2"/>
  <c r="L136" i="2"/>
  <c r="L58" i="2"/>
  <c r="L209" i="2"/>
  <c r="L224" i="2"/>
  <c r="L197" i="2"/>
  <c r="J167" i="2"/>
  <c r="L165" i="2"/>
  <c r="G398" i="2"/>
  <c r="L166" i="2"/>
  <c r="F96" i="2"/>
  <c r="L139" i="2"/>
  <c r="L132" i="2"/>
  <c r="L131" i="2"/>
  <c r="L138" i="2"/>
  <c r="L161" i="2"/>
  <c r="L145" i="2"/>
  <c r="L69" i="2"/>
  <c r="K4" i="1"/>
  <c r="K124" i="2"/>
  <c r="K209" i="2"/>
  <c r="K242" i="2"/>
  <c r="K197" i="2"/>
  <c r="K145" i="2"/>
  <c r="K224" i="2"/>
  <c r="K66" i="2"/>
  <c r="I467" i="2"/>
  <c r="K51" i="2"/>
  <c r="K216" i="2"/>
  <c r="K166" i="2"/>
  <c r="K165" i="2"/>
  <c r="K131" i="2"/>
  <c r="K249" i="2"/>
  <c r="K136" i="2"/>
  <c r="K58" i="2"/>
  <c r="F398" i="2"/>
  <c r="J175" i="2"/>
  <c r="I167" i="2"/>
  <c r="K139" i="2"/>
  <c r="K99" i="2"/>
  <c r="K138" i="2"/>
  <c r="K132" i="2"/>
  <c r="K41" i="2"/>
  <c r="K69" i="2"/>
  <c r="K161" i="2"/>
  <c r="K106" i="2"/>
  <c r="J4" i="1"/>
  <c r="J216" i="2"/>
  <c r="J41" i="2"/>
  <c r="J197" i="2"/>
  <c r="J224" i="2"/>
  <c r="J51" i="2"/>
  <c r="H467" i="2"/>
  <c r="H167" i="2"/>
  <c r="J165" i="2"/>
  <c r="J166" i="2"/>
  <c r="J66" i="2"/>
  <c r="J131" i="2"/>
  <c r="J124" i="2"/>
  <c r="J138" i="2"/>
  <c r="J136" i="2"/>
  <c r="J249" i="2"/>
  <c r="E398" i="2"/>
  <c r="I175" i="2"/>
  <c r="J145" i="2"/>
  <c r="J106" i="2"/>
  <c r="H7" i="2"/>
  <c r="J69" i="2"/>
  <c r="J132" i="2"/>
  <c r="J58" i="2"/>
  <c r="J161" i="2"/>
  <c r="J99" i="2"/>
  <c r="J139" i="2"/>
  <c r="J209" i="2"/>
  <c r="J242" i="2"/>
  <c r="I4" i="1"/>
  <c r="D398" i="2"/>
  <c r="I51" i="2"/>
  <c r="I165" i="2"/>
  <c r="I249" i="2"/>
  <c r="G467" i="2"/>
  <c r="I224" i="2"/>
  <c r="I197" i="2"/>
  <c r="I139" i="2"/>
  <c r="I166" i="2"/>
  <c r="I216" i="2"/>
  <c r="I99" i="2"/>
  <c r="I66" i="2"/>
  <c r="I124" i="2"/>
  <c r="G7" i="2"/>
  <c r="I209" i="2"/>
  <c r="I136" i="2"/>
  <c r="I131" i="2"/>
  <c r="I242" i="2"/>
  <c r="I145" i="2"/>
  <c r="I138" i="2"/>
  <c r="I58" i="2"/>
  <c r="I41" i="2"/>
  <c r="I69" i="2"/>
  <c r="I106" i="2"/>
  <c r="I161" i="2"/>
  <c r="I132" i="2"/>
  <c r="H4" i="1"/>
  <c r="H209" i="2"/>
  <c r="H165" i="2"/>
  <c r="H41" i="2"/>
  <c r="H224" i="2"/>
  <c r="H51" i="2"/>
  <c r="H197" i="2"/>
  <c r="H66" i="2"/>
  <c r="F467" i="2"/>
  <c r="H166" i="2"/>
  <c r="F150" i="2"/>
  <c r="H216" i="2"/>
  <c r="H124" i="2"/>
  <c r="H249" i="2"/>
  <c r="F7" i="2"/>
  <c r="G167" i="2"/>
  <c r="F776" i="2"/>
  <c r="H136" i="2"/>
  <c r="H286" i="2"/>
  <c r="H145" i="2"/>
  <c r="H175" i="2"/>
  <c r="H242" i="2"/>
  <c r="H139" i="2"/>
  <c r="H99" i="2"/>
  <c r="H132" i="2"/>
  <c r="H138" i="2"/>
  <c r="H161" i="2"/>
  <c r="H58" i="2"/>
  <c r="H106" i="2"/>
  <c r="H131" i="2"/>
  <c r="H69" i="2"/>
  <c r="G4" i="1"/>
  <c r="G197" i="2"/>
  <c r="E776" i="2"/>
  <c r="G175" i="2"/>
  <c r="E7" i="2"/>
  <c r="G69" i="2"/>
  <c r="G106" i="2"/>
  <c r="G124" i="2"/>
  <c r="G138" i="2"/>
  <c r="G131" i="2"/>
  <c r="G224" i="2"/>
  <c r="G216" i="2"/>
  <c r="G165" i="2"/>
  <c r="G51" i="2"/>
  <c r="G66" i="2"/>
  <c r="G166" i="2"/>
  <c r="E150" i="2"/>
  <c r="E467" i="2"/>
  <c r="G249" i="2"/>
  <c r="G286" i="2"/>
  <c r="G136" i="2"/>
  <c r="G139" i="2"/>
  <c r="G58" i="2"/>
  <c r="G145" i="2"/>
  <c r="G242" i="2"/>
  <c r="G41" i="2"/>
  <c r="G132" i="2"/>
  <c r="G209" i="2"/>
  <c r="G161" i="2"/>
  <c r="F167" i="2"/>
  <c r="G99" i="2"/>
  <c r="F4" i="1"/>
  <c r="D776" i="2"/>
  <c r="F249" i="2"/>
  <c r="F242" i="2"/>
  <c r="F165" i="2"/>
  <c r="F66" i="2"/>
  <c r="F166" i="2"/>
  <c r="F209" i="2"/>
  <c r="F58" i="2"/>
  <c r="F132" i="2"/>
  <c r="F124" i="2"/>
  <c r="F224" i="2"/>
  <c r="F197" i="2"/>
  <c r="F175" i="2"/>
  <c r="F51" i="2"/>
  <c r="D467" i="2"/>
  <c r="F216" i="2"/>
  <c r="F139" i="2"/>
  <c r="D150" i="2"/>
  <c r="F136" i="2"/>
  <c r="D7" i="2"/>
  <c r="F286" i="2"/>
  <c r="F145" i="2"/>
  <c r="F138" i="2"/>
  <c r="F99" i="2"/>
  <c r="F161" i="2"/>
  <c r="F131" i="2"/>
  <c r="F106" i="2"/>
  <c r="F69" i="2"/>
  <c r="F41" i="2"/>
  <c r="E4" i="1"/>
  <c r="E224" i="2"/>
  <c r="E216" i="2"/>
  <c r="E51" i="2"/>
  <c r="E197" i="2"/>
  <c r="E107" i="2"/>
  <c r="E66" i="2"/>
  <c r="E124" i="2"/>
  <c r="E249" i="2"/>
  <c r="E166" i="2"/>
  <c r="E165" i="2"/>
  <c r="E96" i="2"/>
  <c r="E136" i="2"/>
  <c r="E145" i="2"/>
  <c r="E175" i="2"/>
  <c r="E58" i="2"/>
  <c r="E167" i="2"/>
  <c r="E139" i="2"/>
  <c r="E209" i="2"/>
  <c r="E530" i="2"/>
  <c r="E99" i="2"/>
  <c r="E286" i="2"/>
  <c r="E242" i="2"/>
  <c r="E41" i="2"/>
  <c r="E69" i="2"/>
  <c r="E106" i="2"/>
  <c r="E161" i="2"/>
  <c r="E131" i="2"/>
  <c r="E132" i="2"/>
  <c r="E138" i="2"/>
  <c r="D4" i="1"/>
  <c r="D166" i="2"/>
  <c r="D216" i="2"/>
  <c r="D51" i="2"/>
  <c r="D224" i="2"/>
  <c r="D197" i="2"/>
  <c r="D165" i="2"/>
  <c r="D107" i="2"/>
  <c r="D124" i="2"/>
  <c r="D209" i="2"/>
  <c r="D249" i="2"/>
  <c r="D66" i="2"/>
  <c r="D131" i="2"/>
  <c r="D167" i="2"/>
  <c r="D139" i="2"/>
  <c r="D136" i="2"/>
  <c r="D138" i="2"/>
  <c r="D96" i="2"/>
  <c r="D41" i="2"/>
  <c r="D175" i="2"/>
  <c r="D58" i="2"/>
  <c r="D145" i="2"/>
  <c r="D286" i="2"/>
  <c r="D161" i="2"/>
  <c r="D99" i="2"/>
  <c r="D242" i="2"/>
  <c r="D69" i="2"/>
  <c r="D106" i="2"/>
  <c r="D132" i="2"/>
  <c r="C4" i="1"/>
  <c r="L65" i="2"/>
  <c r="I137" i="2"/>
  <c r="I234" i="2"/>
  <c r="L6" i="2"/>
  <c r="L526" i="2"/>
  <c r="L90" i="2"/>
  <c r="L52" i="2"/>
  <c r="L38" i="2"/>
  <c r="L346" i="2"/>
  <c r="F720" i="2"/>
  <c r="L40" i="2"/>
  <c r="J34" i="2"/>
  <c r="K27" i="2"/>
  <c r="L273" i="2"/>
  <c r="H71" i="2"/>
  <c r="I102" i="2"/>
  <c r="L33" i="2"/>
  <c r="L30" i="2"/>
  <c r="K121" i="2"/>
  <c r="L11" i="2"/>
  <c r="K32" i="2"/>
  <c r="L53" i="2"/>
  <c r="L46" i="2"/>
  <c r="I282" i="2"/>
  <c r="F309" i="2"/>
  <c r="L18" i="2"/>
  <c r="L2" i="2"/>
  <c r="L35" i="2"/>
  <c r="L17" i="2"/>
  <c r="L26" i="2"/>
  <c r="K3" i="1"/>
  <c r="F186" i="2"/>
  <c r="D186" i="2"/>
  <c r="K38" i="2"/>
  <c r="K11" i="2"/>
  <c r="K273" i="2"/>
  <c r="H102" i="2"/>
  <c r="K46" i="2"/>
  <c r="H282" i="2"/>
  <c r="K59" i="2"/>
  <c r="E274" i="2"/>
  <c r="J27" i="2"/>
  <c r="K526" i="2"/>
  <c r="K65" i="2"/>
  <c r="K346" i="2"/>
  <c r="K40" i="2"/>
  <c r="H234" i="2"/>
  <c r="K90" i="2"/>
  <c r="K52" i="2"/>
  <c r="I34" i="2"/>
  <c r="G71" i="2"/>
  <c r="J121" i="2"/>
  <c r="E720" i="2"/>
  <c r="E309" i="2"/>
  <c r="K30" i="2"/>
  <c r="K18" i="2"/>
  <c r="H137" i="2"/>
  <c r="K17" i="2"/>
  <c r="K33" i="2"/>
  <c r="K35" i="2"/>
  <c r="K6" i="2"/>
  <c r="K2" i="2"/>
  <c r="K53" i="2"/>
  <c r="K26" i="2"/>
  <c r="J3" i="1"/>
  <c r="G102" i="2"/>
  <c r="J59" i="2"/>
  <c r="D274" i="2"/>
  <c r="J118" i="2"/>
  <c r="G137" i="2"/>
  <c r="J38" i="2"/>
  <c r="J40" i="2"/>
  <c r="J46" i="2"/>
  <c r="J90" i="2"/>
  <c r="J346" i="2"/>
  <c r="D720" i="2"/>
  <c r="F71" i="2"/>
  <c r="I27" i="2"/>
  <c r="J52" i="2"/>
  <c r="J17" i="2"/>
  <c r="J273" i="2"/>
  <c r="J526" i="2"/>
  <c r="J6" i="2"/>
  <c r="G282" i="2"/>
  <c r="D309" i="2"/>
  <c r="J18" i="2"/>
  <c r="J11" i="2"/>
  <c r="G234" i="2"/>
  <c r="J32" i="2"/>
  <c r="J30" i="2"/>
  <c r="J2" i="2"/>
  <c r="J65" i="2"/>
  <c r="J33" i="2"/>
  <c r="J35" i="2"/>
  <c r="J53" i="2"/>
  <c r="J26" i="2"/>
  <c r="H32" i="2"/>
  <c r="I3" i="1"/>
  <c r="H34" i="2"/>
  <c r="F102" i="2"/>
  <c r="I40" i="2"/>
  <c r="F282" i="2"/>
  <c r="I52" i="2"/>
  <c r="I65" i="2"/>
  <c r="I273" i="2"/>
  <c r="I90" i="2"/>
  <c r="I346" i="2"/>
  <c r="H27" i="2"/>
  <c r="F178" i="2"/>
  <c r="F268" i="2"/>
  <c r="I526" i="2"/>
  <c r="F667" i="2"/>
  <c r="E71" i="2"/>
  <c r="F137" i="2"/>
  <c r="I11" i="2"/>
  <c r="I30" i="2"/>
  <c r="I33" i="2"/>
  <c r="I38" i="2"/>
  <c r="I118" i="2"/>
  <c r="I121" i="2"/>
  <c r="I35" i="2"/>
  <c r="F234" i="2"/>
  <c r="I46" i="2"/>
  <c r="I59" i="2"/>
  <c r="I6" i="2"/>
  <c r="F185" i="2"/>
  <c r="I17" i="2"/>
  <c r="I53" i="2"/>
  <c r="I26" i="2"/>
  <c r="I2" i="2"/>
  <c r="I18" i="2"/>
  <c r="I32" i="2"/>
  <c r="H3" i="1"/>
  <c r="H346" i="2"/>
  <c r="E268" i="2"/>
  <c r="H273" i="2"/>
  <c r="H90" i="2"/>
  <c r="H526" i="2"/>
  <c r="E667" i="2"/>
  <c r="G34" i="2"/>
  <c r="G27" i="2"/>
  <c r="D71" i="2"/>
  <c r="E178" i="2"/>
  <c r="E137" i="2"/>
  <c r="H52" i="2"/>
  <c r="H11" i="2"/>
  <c r="H121" i="2"/>
  <c r="E234" i="2"/>
  <c r="H38" i="2"/>
  <c r="E185" i="2"/>
  <c r="E282" i="2"/>
  <c r="H40" i="2"/>
  <c r="H118" i="2"/>
  <c r="E102" i="2"/>
  <c r="H65" i="2"/>
  <c r="H59" i="2"/>
  <c r="H30" i="2"/>
  <c r="H6" i="2"/>
  <c r="H33" i="2"/>
  <c r="H46" i="2"/>
  <c r="H35" i="2"/>
  <c r="H53" i="2"/>
  <c r="H17" i="2"/>
  <c r="H2" i="2"/>
  <c r="H26" i="2"/>
  <c r="H18" i="2"/>
  <c r="G3" i="1"/>
  <c r="G118" i="2"/>
  <c r="G35" i="2"/>
  <c r="G6" i="2"/>
  <c r="G2" i="2"/>
  <c r="G52" i="2"/>
  <c r="G65" i="2"/>
  <c r="G90" i="2"/>
  <c r="G273" i="2"/>
  <c r="D268" i="2"/>
  <c r="G526" i="2"/>
  <c r="G346" i="2"/>
  <c r="D667" i="2"/>
  <c r="D178" i="2"/>
  <c r="D185" i="2"/>
  <c r="D137" i="2"/>
  <c r="D102" i="2"/>
  <c r="G38" i="2"/>
  <c r="D282" i="2"/>
  <c r="G40" i="2"/>
  <c r="G121" i="2"/>
  <c r="G11" i="2"/>
  <c r="D234" i="2"/>
  <c r="G32" i="2"/>
  <c r="G30" i="2"/>
  <c r="G59" i="2"/>
  <c r="G53" i="2"/>
  <c r="G46" i="2"/>
  <c r="G17" i="2"/>
  <c r="G33" i="2"/>
  <c r="G18" i="2"/>
  <c r="G26" i="2"/>
  <c r="F3" i="1"/>
  <c r="F27" i="2"/>
  <c r="E526" i="2"/>
  <c r="F526" i="2"/>
  <c r="F273" i="2"/>
  <c r="F33" i="2"/>
  <c r="F17" i="2"/>
  <c r="F40" i="2"/>
  <c r="F121" i="2"/>
  <c r="F46" i="2"/>
  <c r="F514" i="2"/>
  <c r="F35" i="2"/>
  <c r="F346" i="2"/>
  <c r="F300" i="2"/>
  <c r="F6" i="2"/>
  <c r="F34" i="2"/>
  <c r="F56" i="2"/>
  <c r="F118" i="2"/>
  <c r="F90" i="2"/>
  <c r="F52" i="2"/>
  <c r="F11" i="2"/>
  <c r="F59" i="2"/>
  <c r="F38" i="2"/>
  <c r="F95" i="2"/>
  <c r="F30" i="2"/>
  <c r="F2" i="2"/>
  <c r="F65" i="2"/>
  <c r="F18" i="2"/>
  <c r="F32" i="2"/>
  <c r="F26" i="2"/>
  <c r="F53" i="2"/>
  <c r="E3" i="1"/>
  <c r="E52" i="2"/>
  <c r="E121" i="2"/>
  <c r="E6" i="2"/>
  <c r="E273" i="2"/>
  <c r="E346" i="2"/>
  <c r="E17" i="2"/>
  <c r="E300" i="2"/>
  <c r="E34" i="2"/>
  <c r="E90" i="2"/>
  <c r="E27" i="2"/>
  <c r="E59" i="2"/>
  <c r="E118" i="2"/>
  <c r="E40" i="2"/>
  <c r="E11" i="2"/>
  <c r="E46" i="2"/>
  <c r="E38" i="2"/>
  <c r="E186" i="2"/>
  <c r="E65" i="2"/>
  <c r="E56" i="2"/>
  <c r="E18" i="2"/>
  <c r="E95" i="2"/>
  <c r="E30" i="2"/>
  <c r="E33" i="2"/>
  <c r="E35" i="2"/>
  <c r="E32" i="2"/>
  <c r="E26" i="2"/>
  <c r="E53" i="2"/>
  <c r="E2" i="2"/>
  <c r="D3" i="1"/>
  <c r="D18" i="2"/>
  <c r="D95" i="2"/>
  <c r="D38" i="2"/>
  <c r="D11" i="2"/>
  <c r="D33" i="2"/>
  <c r="D40" i="2"/>
  <c r="D52" i="2"/>
  <c r="D346" i="2"/>
  <c r="D34" i="2"/>
  <c r="D526" i="2"/>
  <c r="D273" i="2"/>
  <c r="D300" i="2"/>
  <c r="D90" i="2"/>
  <c r="D121" i="2"/>
  <c r="D118" i="2"/>
  <c r="D27" i="2"/>
  <c r="D56" i="2"/>
  <c r="D46" i="2"/>
  <c r="D17" i="2"/>
  <c r="D59" i="2"/>
  <c r="D6" i="2"/>
  <c r="D65" i="2"/>
  <c r="D30" i="2"/>
  <c r="D2" i="2"/>
  <c r="D35" i="2"/>
  <c r="D32" i="2"/>
  <c r="D26" i="2"/>
  <c r="D53" i="2"/>
  <c r="C3" i="1"/>
  <c r="R514" i="2"/>
  <c r="O590" i="2"/>
  <c r="Q530" i="2"/>
  <c r="F753" i="2"/>
  <c r="R517" i="2"/>
  <c r="I691" i="2"/>
  <c r="R493" i="2"/>
  <c r="L659" i="2"/>
  <c r="R475" i="2"/>
  <c r="R468" i="2"/>
  <c r="R471" i="2"/>
  <c r="R499" i="2"/>
  <c r="O564" i="2"/>
  <c r="R504" i="2"/>
  <c r="R337" i="2"/>
  <c r="Q2" i="1"/>
  <c r="N590" i="2"/>
  <c r="Q514" i="2"/>
  <c r="N564" i="2"/>
  <c r="Q517" i="2"/>
  <c r="K659" i="2"/>
  <c r="E753" i="2"/>
  <c r="H691" i="2"/>
  <c r="Q493" i="2"/>
  <c r="Q468" i="2"/>
  <c r="Q499" i="2"/>
  <c r="Q504" i="2"/>
  <c r="P530" i="2"/>
  <c r="Q471" i="2"/>
  <c r="Q475" i="2"/>
  <c r="Q337" i="2"/>
  <c r="P2" i="1"/>
  <c r="J659" i="2"/>
  <c r="P493" i="2"/>
  <c r="P499" i="2"/>
  <c r="G691" i="2"/>
  <c r="M590" i="2"/>
  <c r="D753" i="2"/>
  <c r="P517" i="2"/>
  <c r="P514" i="2"/>
  <c r="P468" i="2"/>
  <c r="P504" i="2"/>
  <c r="O530" i="2"/>
  <c r="M564" i="2"/>
  <c r="P471" i="2"/>
  <c r="P475" i="2"/>
  <c r="P337" i="2"/>
  <c r="O2" i="1"/>
  <c r="O475" i="2"/>
  <c r="F691" i="2"/>
  <c r="O517" i="2"/>
  <c r="I659" i="2"/>
  <c r="O514" i="2"/>
  <c r="O499" i="2"/>
  <c r="L603" i="2"/>
  <c r="O493" i="2"/>
  <c r="O468" i="2"/>
  <c r="O545" i="2"/>
  <c r="O504" i="2"/>
  <c r="N530" i="2"/>
  <c r="O337" i="2"/>
  <c r="O471" i="2"/>
  <c r="N2" i="1"/>
  <c r="N514" i="2"/>
  <c r="N517" i="2"/>
  <c r="E691" i="2"/>
  <c r="K603" i="2"/>
  <c r="H659" i="2"/>
  <c r="N499" i="2"/>
  <c r="M530" i="2"/>
  <c r="N493" i="2"/>
  <c r="N468" i="2"/>
  <c r="N545" i="2"/>
  <c r="E775" i="2"/>
  <c r="N504" i="2"/>
  <c r="N471" i="2"/>
  <c r="N475" i="2"/>
  <c r="N337" i="2"/>
  <c r="M2" i="1"/>
  <c r="M517" i="2"/>
  <c r="G659" i="2"/>
  <c r="D691" i="2"/>
  <c r="M514" i="2"/>
  <c r="L530" i="2"/>
  <c r="M499" i="2"/>
  <c r="M493" i="2"/>
  <c r="J603" i="2"/>
  <c r="M468" i="2"/>
  <c r="M545" i="2"/>
  <c r="D775" i="2"/>
  <c r="M504" i="2"/>
  <c r="M475" i="2"/>
  <c r="M471" i="2"/>
  <c r="M337" i="2"/>
  <c r="L2" i="1"/>
  <c r="L504" i="2"/>
  <c r="L471" i="2"/>
  <c r="F659" i="2"/>
  <c r="L517" i="2"/>
  <c r="L590" i="2"/>
  <c r="L514" i="2"/>
  <c r="L499" i="2"/>
  <c r="L493" i="2"/>
  <c r="L468" i="2"/>
  <c r="L545" i="2"/>
  <c r="L564" i="2"/>
  <c r="L475" i="2"/>
  <c r="K530" i="2"/>
  <c r="L337" i="2"/>
  <c r="K2" i="1"/>
  <c r="J530" i="2"/>
  <c r="K504" i="2"/>
  <c r="K590" i="2"/>
  <c r="E659" i="2"/>
  <c r="K514" i="2"/>
  <c r="K499" i="2"/>
  <c r="K493" i="2"/>
  <c r="K517" i="2"/>
  <c r="K468" i="2"/>
  <c r="K545" i="2"/>
  <c r="K337" i="2"/>
  <c r="K564" i="2"/>
  <c r="K475" i="2"/>
  <c r="K471" i="2"/>
  <c r="J2" i="1"/>
  <c r="J493" i="2"/>
  <c r="J590" i="2"/>
  <c r="D659" i="2"/>
  <c r="J514" i="2"/>
  <c r="J499" i="2"/>
  <c r="J517" i="2"/>
  <c r="J468" i="2"/>
  <c r="J545" i="2"/>
  <c r="J504" i="2"/>
  <c r="J564" i="2"/>
  <c r="I530" i="2"/>
  <c r="J471" i="2"/>
  <c r="J475" i="2"/>
  <c r="J337" i="2"/>
  <c r="I2" i="1"/>
  <c r="I590" i="2"/>
  <c r="G730" i="2"/>
  <c r="I517" i="2"/>
  <c r="I514" i="2"/>
  <c r="I499" i="2"/>
  <c r="I468" i="2"/>
  <c r="I493" i="2"/>
  <c r="I603" i="2"/>
  <c r="I545" i="2"/>
  <c r="I504" i="2"/>
  <c r="I564" i="2"/>
  <c r="H530" i="2"/>
  <c r="I475" i="2"/>
  <c r="I471" i="2"/>
  <c r="I337" i="2"/>
  <c r="H2" i="1"/>
  <c r="H517" i="2"/>
  <c r="H504" i="2"/>
  <c r="H590" i="2"/>
  <c r="F730" i="2"/>
  <c r="H514" i="2"/>
  <c r="H499" i="2"/>
  <c r="H603" i="2"/>
  <c r="H468" i="2"/>
  <c r="H493" i="2"/>
  <c r="H545" i="2"/>
  <c r="H337" i="2"/>
  <c r="H475" i="2"/>
  <c r="G530" i="2"/>
  <c r="H564" i="2"/>
  <c r="H471" i="2"/>
  <c r="G2" i="1"/>
  <c r="E730" i="2"/>
  <c r="G590" i="2"/>
  <c r="G514" i="2"/>
  <c r="G499" i="2"/>
  <c r="G468" i="2"/>
  <c r="G517" i="2"/>
  <c r="G493" i="2"/>
  <c r="G603" i="2"/>
  <c r="G545" i="2"/>
  <c r="G504" i="2"/>
  <c r="G564" i="2"/>
  <c r="G337" i="2"/>
  <c r="F530" i="2"/>
  <c r="G475" i="2"/>
  <c r="G471" i="2"/>
  <c r="F2" i="1"/>
  <c r="F499" i="2"/>
  <c r="F590" i="2"/>
  <c r="F517" i="2"/>
  <c r="F337" i="2"/>
  <c r="F468" i="2"/>
  <c r="F603" i="2"/>
  <c r="F493" i="2"/>
  <c r="F545" i="2"/>
  <c r="F504" i="2"/>
  <c r="F475" i="2"/>
  <c r="F564" i="2"/>
  <c r="F471" i="2"/>
  <c r="E2" i="1"/>
  <c r="E590" i="2"/>
  <c r="E517" i="2"/>
  <c r="E499" i="2"/>
  <c r="E514" i="2"/>
  <c r="E468" i="2"/>
  <c r="E493" i="2"/>
  <c r="E545" i="2"/>
  <c r="E603" i="2"/>
  <c r="E504" i="2"/>
  <c r="E475" i="2"/>
  <c r="E564" i="2"/>
  <c r="E471" i="2"/>
  <c r="E337" i="2"/>
  <c r="D2" i="1"/>
  <c r="D603" i="2"/>
  <c r="D590" i="2"/>
  <c r="D730" i="2"/>
  <c r="D499" i="2"/>
  <c r="D471" i="2"/>
  <c r="D337" i="2"/>
  <c r="D504" i="2"/>
  <c r="D530" i="2"/>
  <c r="D545" i="2"/>
  <c r="D493" i="2"/>
  <c r="D468" i="2"/>
  <c r="D517" i="2"/>
  <c r="D514" i="2"/>
  <c r="D564" i="2"/>
  <c r="D475" i="2"/>
  <c r="C2" i="1"/>
  <c r="A44" i="1" s="1"/>
  <c r="B14" i="1" l="1"/>
  <c r="B24" i="1"/>
  <c r="B31" i="1"/>
  <c r="B32" i="1"/>
  <c r="B19" i="1"/>
  <c r="B16" i="1"/>
  <c r="B18" i="1"/>
  <c r="B26" i="1"/>
  <c r="B15" i="1"/>
  <c r="B28" i="1"/>
  <c r="B23" i="1"/>
  <c r="B33" i="1"/>
  <c r="B4" i="1"/>
  <c r="B13" i="1"/>
  <c r="B20" i="1"/>
  <c r="B29" i="1"/>
  <c r="B25" i="1"/>
  <c r="B22" i="1"/>
  <c r="B27" i="1"/>
  <c r="B8" i="1"/>
  <c r="B12" i="1"/>
  <c r="B3" i="1"/>
  <c r="B9" i="1"/>
  <c r="B10" i="1"/>
  <c r="B5" i="1"/>
  <c r="B6" i="1"/>
  <c r="B11" i="1"/>
  <c r="B2" i="1"/>
</calcChain>
</file>

<file path=xl/sharedStrings.xml><?xml version="1.0" encoding="utf-8"?>
<sst xmlns="http://schemas.openxmlformats.org/spreadsheetml/2006/main" count="1684" uniqueCount="1448">
  <si>
    <t>SERIES</t>
  </si>
  <si>
    <t>TOTAL</t>
  </si>
  <si>
    <t>AU4</t>
  </si>
  <si>
    <t>FIRST</t>
  </si>
  <si>
    <t>LAST</t>
  </si>
  <si>
    <t>Harrison</t>
  </si>
  <si>
    <t>Duske</t>
  </si>
  <si>
    <t>Imogen</t>
  </si>
  <si>
    <t>Radburn</t>
  </si>
  <si>
    <t>Isaac</t>
  </si>
  <si>
    <t>McNeill</t>
  </si>
  <si>
    <t>Noah</t>
  </si>
  <si>
    <t>Killion</t>
  </si>
  <si>
    <t>Brock</t>
  </si>
  <si>
    <t>Burton</t>
  </si>
  <si>
    <t>Cohen</t>
  </si>
  <si>
    <t>Kokotovich</t>
  </si>
  <si>
    <t>Jensen</t>
  </si>
  <si>
    <t>Marold</t>
  </si>
  <si>
    <t>Koby</t>
  </si>
  <si>
    <t>Wilson</t>
  </si>
  <si>
    <t>Andrew</t>
  </si>
  <si>
    <t>Fitzpatrick</t>
  </si>
  <si>
    <t>JesseJames</t>
  </si>
  <si>
    <t>Samuels</t>
  </si>
  <si>
    <t>De'Argo</t>
  </si>
  <si>
    <t>Stewart</t>
  </si>
  <si>
    <t>Chloe</t>
  </si>
  <si>
    <t>Lane</t>
  </si>
  <si>
    <t>Nicholas</t>
  </si>
  <si>
    <t>Filipetto</t>
  </si>
  <si>
    <t>Lawrence</t>
  </si>
  <si>
    <t>Katsidis</t>
  </si>
  <si>
    <t>Georgia</t>
  </si>
  <si>
    <t>Morgan</t>
  </si>
  <si>
    <t>Xavier</t>
  </si>
  <si>
    <t>Babbage-Hockey</t>
  </si>
  <si>
    <t>1</t>
  </si>
  <si>
    <t>2</t>
  </si>
  <si>
    <t>3</t>
  </si>
  <si>
    <t>Nathan</t>
  </si>
  <si>
    <t>Gotch</t>
  </si>
  <si>
    <t>Jamie Lee</t>
  </si>
  <si>
    <t>Su</t>
  </si>
  <si>
    <t>Christian</t>
  </si>
  <si>
    <t>Ayrouth</t>
  </si>
  <si>
    <t>E4</t>
  </si>
  <si>
    <t>Gabriel</t>
  </si>
  <si>
    <t>Kean</t>
  </si>
  <si>
    <t>Sebastian</t>
  </si>
  <si>
    <t>Kabir</t>
  </si>
  <si>
    <t>Reno</t>
  </si>
  <si>
    <t>Oleksandr</t>
  </si>
  <si>
    <t>Andrija</t>
  </si>
  <si>
    <t>Zhenrui</t>
  </si>
  <si>
    <t>Aleksander</t>
  </si>
  <si>
    <t>Salim</t>
  </si>
  <si>
    <t>Dante</t>
  </si>
  <si>
    <t>Bart</t>
  </si>
  <si>
    <t>Emily</t>
  </si>
  <si>
    <t>Teo</t>
  </si>
  <si>
    <t>Ludovico</t>
  </si>
  <si>
    <t>Abdullah</t>
  </si>
  <si>
    <t>Kamel</t>
  </si>
  <si>
    <t>Benett</t>
  </si>
  <si>
    <t>Guy</t>
  </si>
  <si>
    <t>Evan</t>
  </si>
  <si>
    <t>Michelini</t>
  </si>
  <si>
    <t>Payton</t>
  </si>
  <si>
    <t>Ginevra</t>
  </si>
  <si>
    <t>Panzeri</t>
  </si>
  <si>
    <t>Bader</t>
  </si>
  <si>
    <t>Maksimilian</t>
  </si>
  <si>
    <t>Luca</t>
  </si>
  <si>
    <t>Ary</t>
  </si>
  <si>
    <t>Enea</t>
  </si>
  <si>
    <t>Alex</t>
  </si>
  <si>
    <t>Andy</t>
  </si>
  <si>
    <t>Andrea</t>
  </si>
  <si>
    <t>Arjen</t>
  </si>
  <si>
    <t>Elia</t>
  </si>
  <si>
    <t>Tomass</t>
  </si>
  <si>
    <t>Javier</t>
  </si>
  <si>
    <t>Oscar</t>
  </si>
  <si>
    <t>Repetto</t>
  </si>
  <si>
    <t>Aurelia</t>
  </si>
  <si>
    <t>Nobels</t>
  </si>
  <si>
    <t>Mathilda</t>
  </si>
  <si>
    <t>Paatz</t>
  </si>
  <si>
    <t>Maccagnani</t>
  </si>
  <si>
    <t>Lucas</t>
  </si>
  <si>
    <t>Nanji</t>
  </si>
  <si>
    <t>Nicolas</t>
  </si>
  <si>
    <t>EC3</t>
  </si>
  <si>
    <t>Mattia</t>
  </si>
  <si>
    <t>Colnaghi</t>
  </si>
  <si>
    <t>Kacper</t>
  </si>
  <si>
    <t>Ernesto</t>
  </si>
  <si>
    <t>Rivera</t>
  </si>
  <si>
    <t>Berry</t>
  </si>
  <si>
    <t>James</t>
  </si>
  <si>
    <t>Valerio</t>
  </si>
  <si>
    <t>Yani</t>
  </si>
  <si>
    <t>Stevenheydens</t>
  </si>
  <si>
    <t>Enzo</t>
  </si>
  <si>
    <t>Tarnvanichkul</t>
  </si>
  <si>
    <t>Wurz</t>
  </si>
  <si>
    <t>Jesse</t>
  </si>
  <si>
    <t>Juan</t>
  </si>
  <si>
    <t>Cota</t>
  </si>
  <si>
    <t>Maciej</t>
  </si>
  <si>
    <t>Gladysz</t>
  </si>
  <si>
    <t>Luciano</t>
  </si>
  <si>
    <t>Morano</t>
  </si>
  <si>
    <t>Emerson</t>
  </si>
  <si>
    <t>Fittipaldi</t>
  </si>
  <si>
    <t>Alexander</t>
  </si>
  <si>
    <t>Abkhazava</t>
  </si>
  <si>
    <t>Jules</t>
  </si>
  <si>
    <t>Caranta</t>
  </si>
  <si>
    <t>Zack</t>
  </si>
  <si>
    <t>Scoular</t>
  </si>
  <si>
    <t>Preston</t>
  </si>
  <si>
    <t>Lambert</t>
  </si>
  <si>
    <t>Francisco</t>
  </si>
  <si>
    <t>Macedo</t>
  </si>
  <si>
    <t>Lorenzo</t>
  </si>
  <si>
    <t>Wiktor</t>
  </si>
  <si>
    <t>Lenny</t>
  </si>
  <si>
    <t>Ried</t>
  </si>
  <si>
    <t>Emil</t>
  </si>
  <si>
    <t>Hellberg</t>
  </si>
  <si>
    <t>Linus</t>
  </si>
  <si>
    <t>Alceu</t>
  </si>
  <si>
    <t>Feldmann</t>
  </si>
  <si>
    <t>Alessandro</t>
  </si>
  <si>
    <t>Famularo</t>
  </si>
  <si>
    <t>Barashi</t>
  </si>
  <si>
    <t>Kai</t>
  </si>
  <si>
    <t>Edu</t>
  </si>
  <si>
    <t>Robinson</t>
  </si>
  <si>
    <t>Cristian</t>
  </si>
  <si>
    <t>Garrett</t>
  </si>
  <si>
    <t>Theodor</t>
  </si>
  <si>
    <t>Owen</t>
  </si>
  <si>
    <t>Tangavelou</t>
  </si>
  <si>
    <t>Michael</t>
  </si>
  <si>
    <t>Filippo</t>
  </si>
  <si>
    <t>Fiorentino</t>
  </si>
  <si>
    <t>Christopher</t>
  </si>
  <si>
    <t>El Feghali</t>
  </si>
  <si>
    <t>Jorge</t>
  </si>
  <si>
    <t>Garciarce</t>
  </si>
  <si>
    <t>Ariel</t>
  </si>
  <si>
    <t>Elkin</t>
  </si>
  <si>
    <t>Alan</t>
  </si>
  <si>
    <t>Orzynski</t>
  </si>
  <si>
    <t>Daniel</t>
  </si>
  <si>
    <t>Cadi</t>
  </si>
  <si>
    <t>Baptista</t>
  </si>
  <si>
    <t>Adam</t>
  </si>
  <si>
    <t>Hideg</t>
  </si>
  <si>
    <t>Campos</t>
  </si>
  <si>
    <t>Nikola</t>
  </si>
  <si>
    <t>Tsolov</t>
  </si>
  <si>
    <t>Tasanapol</t>
  </si>
  <si>
    <t>Inthraphuvasak</t>
  </si>
  <si>
    <t>Victoria</t>
  </si>
  <si>
    <t>Blokhina</t>
  </si>
  <si>
    <t>Jan</t>
  </si>
  <si>
    <t>Thomas</t>
  </si>
  <si>
    <t>Strauven</t>
  </si>
  <si>
    <t>Tye</t>
  </si>
  <si>
    <t>Hudson</t>
  </si>
  <si>
    <t>Schwartz</t>
  </si>
  <si>
    <t>Ean</t>
  </si>
  <si>
    <t>Lammers</t>
  </si>
  <si>
    <t>Vivek</t>
  </si>
  <si>
    <t>Kanthan</t>
  </si>
  <si>
    <t>Miguel</t>
  </si>
  <si>
    <t>Costa</t>
  </si>
  <si>
    <t>Alfio</t>
  </si>
  <si>
    <t>Spina</t>
  </si>
  <si>
    <t>Niklas</t>
  </si>
  <si>
    <t>Schaufler</t>
  </si>
  <si>
    <t>Monteiro</t>
  </si>
  <si>
    <t>Andrej</t>
  </si>
  <si>
    <t>Kyuho</t>
  </si>
  <si>
    <t>Lee</t>
  </si>
  <si>
    <t>Matus</t>
  </si>
  <si>
    <t>Ryba</t>
  </si>
  <si>
    <t>Sacha</t>
  </si>
  <si>
    <t>Van 't Pad Bosch</t>
  </si>
  <si>
    <t>Philippe Armand</t>
  </si>
  <si>
    <t>Karras</t>
  </si>
  <si>
    <t>Stepan</t>
  </si>
  <si>
    <t>Suslov</t>
  </si>
  <si>
    <t>Santino</t>
  </si>
  <si>
    <t>Panetta</t>
  </si>
  <si>
    <t>Santiago</t>
  </si>
  <si>
    <t>Baztarrica</t>
  </si>
  <si>
    <t>Lia</t>
  </si>
  <si>
    <t>Block</t>
  </si>
  <si>
    <t>Emma</t>
  </si>
  <si>
    <t>Aiva</t>
  </si>
  <si>
    <t>Anagnostiadis</t>
  </si>
  <si>
    <t>Monarca</t>
  </si>
  <si>
    <t>Gino</t>
  </si>
  <si>
    <t>Trappa</t>
  </si>
  <si>
    <t>Jacoby</t>
  </si>
  <si>
    <t>Nacho</t>
  </si>
  <si>
    <t>Aleksandar</t>
  </si>
  <si>
    <t>EFO</t>
  </si>
  <si>
    <t>Ed</t>
  </si>
  <si>
    <t>Pearson</t>
  </si>
  <si>
    <t>Shin</t>
  </si>
  <si>
    <t>Yevan</t>
  </si>
  <si>
    <t>David</t>
  </si>
  <si>
    <t>Fernando</t>
  </si>
  <si>
    <t>Barrichello</t>
  </si>
  <si>
    <t>Everett</t>
  </si>
  <si>
    <t>Jose</t>
  </si>
  <si>
    <t>Garfias</t>
  </si>
  <si>
    <t>Diego</t>
  </si>
  <si>
    <t>Tymek</t>
  </si>
  <si>
    <t>Kucharczyk</t>
  </si>
  <si>
    <t>Vladislav</t>
  </si>
  <si>
    <t>Ryabov</t>
  </si>
  <si>
    <t>Paolo</t>
  </si>
  <si>
    <t>Brajnik</t>
  </si>
  <si>
    <t>Shawn</t>
  </si>
  <si>
    <t>Rashid</t>
  </si>
  <si>
    <t>Benjamin</t>
  </si>
  <si>
    <t>Berta</t>
  </si>
  <si>
    <t>Soldavini</t>
  </si>
  <si>
    <t>Theo</t>
  </si>
  <si>
    <t>Micouris</t>
  </si>
  <si>
    <t>Taxiarchis</t>
  </si>
  <si>
    <t>Kolovos</t>
  </si>
  <si>
    <t>F1A</t>
  </si>
  <si>
    <t>Palmowski</t>
  </si>
  <si>
    <t>Alisha</t>
  </si>
  <si>
    <t>Chambers</t>
  </si>
  <si>
    <t>Ferreira</t>
  </si>
  <si>
    <t>Maya</t>
  </si>
  <si>
    <t>Doriane</t>
  </si>
  <si>
    <t>Rafaela</t>
  </si>
  <si>
    <t>Ella</t>
  </si>
  <si>
    <t>Alba</t>
  </si>
  <si>
    <t>Courtney</t>
  </si>
  <si>
    <t>Crone</t>
  </si>
  <si>
    <t>Tina</t>
  </si>
  <si>
    <t>Hausmann</t>
  </si>
  <si>
    <t>Joanne</t>
  </si>
  <si>
    <t>Ciconte</t>
  </si>
  <si>
    <t>Nina</t>
  </si>
  <si>
    <t>Nicole</t>
  </si>
  <si>
    <t>Havrda</t>
  </si>
  <si>
    <t>Wei</t>
  </si>
  <si>
    <t>Shi</t>
  </si>
  <si>
    <t>Farah</t>
  </si>
  <si>
    <t>Al Yousef</t>
  </si>
  <si>
    <t>Ava</t>
  </si>
  <si>
    <t>Esmee</t>
  </si>
  <si>
    <t>Megan</t>
  </si>
  <si>
    <t>Lisa</t>
  </si>
  <si>
    <t>Rachel</t>
  </si>
  <si>
    <t>Robertson</t>
  </si>
  <si>
    <t>F2</t>
  </si>
  <si>
    <t>Leonardo</t>
  </si>
  <si>
    <t>Fornaroli</t>
  </si>
  <si>
    <t>Luke</t>
  </si>
  <si>
    <t>Browning</t>
  </si>
  <si>
    <t>Richard</t>
  </si>
  <si>
    <t>Verschoor</t>
  </si>
  <si>
    <t>Roman</t>
  </si>
  <si>
    <t>Montoya</t>
  </si>
  <si>
    <t>Gabriele</t>
  </si>
  <si>
    <t>Pepe</t>
  </si>
  <si>
    <t>Dunne</t>
  </si>
  <si>
    <t>Arvid</t>
  </si>
  <si>
    <t>Lindblad</t>
  </si>
  <si>
    <t>Oliver</t>
  </si>
  <si>
    <t>Goethe</t>
  </si>
  <si>
    <t>Ritomo</t>
  </si>
  <si>
    <t>Miyata</t>
  </si>
  <si>
    <t>Rafael</t>
  </si>
  <si>
    <t>Dino</t>
  </si>
  <si>
    <t>Beganovic</t>
  </si>
  <si>
    <t>Amaury</t>
  </si>
  <si>
    <t>Cordeel</t>
  </si>
  <si>
    <t>Kush</t>
  </si>
  <si>
    <t>Maini</t>
  </si>
  <si>
    <t>Cian</t>
  </si>
  <si>
    <t>Shields</t>
  </si>
  <si>
    <t>John</t>
  </si>
  <si>
    <t>Bennett</t>
  </si>
  <si>
    <t>Sami</t>
  </si>
  <si>
    <t>Meguetounif</t>
  </si>
  <si>
    <t>Jak</t>
  </si>
  <si>
    <t>Crawford</t>
  </si>
  <si>
    <t>Victor</t>
  </si>
  <si>
    <t>Martins</t>
  </si>
  <si>
    <t>Max</t>
  </si>
  <si>
    <t>Esterson</t>
  </si>
  <si>
    <t>Joshua</t>
  </si>
  <si>
    <t>Laurens</t>
  </si>
  <si>
    <t>Van Hoepen</t>
  </si>
  <si>
    <t>Martinius</t>
  </si>
  <si>
    <t>Stenshorne</t>
  </si>
  <si>
    <t>Wharton</t>
  </si>
  <si>
    <t>F3</t>
  </si>
  <si>
    <t>Bilinski</t>
  </si>
  <si>
    <t>Nikita</t>
  </si>
  <si>
    <t>Callum</t>
  </si>
  <si>
    <t>Leon</t>
  </si>
  <si>
    <t>Noel</t>
  </si>
  <si>
    <t>Ugo</t>
  </si>
  <si>
    <t>Mari</t>
  </si>
  <si>
    <t>Tuukka</t>
  </si>
  <si>
    <t>Gerrard</t>
  </si>
  <si>
    <t>Nicola</t>
  </si>
  <si>
    <t>Louis</t>
  </si>
  <si>
    <t>Brando</t>
  </si>
  <si>
    <t>Ivan</t>
  </si>
  <si>
    <t>Bruno</t>
  </si>
  <si>
    <t>Tim</t>
  </si>
  <si>
    <t>Charlie</t>
  </si>
  <si>
    <t>Freddie</t>
  </si>
  <si>
    <t>Brad</t>
  </si>
  <si>
    <t>Johnson</t>
  </si>
  <si>
    <t>Benavides</t>
  </si>
  <si>
    <t>Boya</t>
  </si>
  <si>
    <t>Del Pino</t>
  </si>
  <si>
    <t>Domingues</t>
  </si>
  <si>
    <t>Dufek</t>
  </si>
  <si>
    <t>Giusti</t>
  </si>
  <si>
    <t>Ho</t>
  </si>
  <si>
    <t>Lacorte</t>
  </si>
  <si>
    <t>Marinangeli</t>
  </si>
  <si>
    <t>Sharp</t>
  </si>
  <si>
    <t>Taponen</t>
  </si>
  <si>
    <t>Tramnitz</t>
  </si>
  <si>
    <t>Voisin</t>
  </si>
  <si>
    <t>Xie</t>
  </si>
  <si>
    <t>F4 Brazil</t>
  </si>
  <si>
    <t>Sobral</t>
  </si>
  <si>
    <t>Hahn</t>
  </si>
  <si>
    <t>Dall'Agnol</t>
  </si>
  <si>
    <t>Lins</t>
  </si>
  <si>
    <t>Mesquita</t>
  </si>
  <si>
    <t>Rocha</t>
  </si>
  <si>
    <t>Lima</t>
  </si>
  <si>
    <t>Abreu</t>
  </si>
  <si>
    <t>Gentil</t>
  </si>
  <si>
    <t>Helou</t>
  </si>
  <si>
    <t>Beisemann</t>
  </si>
  <si>
    <t>Grotta</t>
  </si>
  <si>
    <t>Ciro</t>
  </si>
  <si>
    <t>Ethan</t>
  </si>
  <si>
    <t>Marcelo</t>
  </si>
  <si>
    <t>Heitor</t>
  </si>
  <si>
    <t>Pedro</t>
  </si>
  <si>
    <t>Pietro</t>
  </si>
  <si>
    <t>Murilo</t>
  </si>
  <si>
    <t>Enricco</t>
  </si>
  <si>
    <t>Bernardo</t>
  </si>
  <si>
    <t>Sasha</t>
  </si>
  <si>
    <t>Renzo</t>
  </si>
  <si>
    <t>Barbuy</t>
  </si>
  <si>
    <t>Alexandre</t>
  </si>
  <si>
    <t>Federico</t>
  </si>
  <si>
    <t>Naim</t>
  </si>
  <si>
    <t>Saleh</t>
  </si>
  <si>
    <t>Sanzovo</t>
  </si>
  <si>
    <t>Elias</t>
  </si>
  <si>
    <t>Barbosa</t>
  </si>
  <si>
    <t>Louza</t>
  </si>
  <si>
    <t>August</t>
  </si>
  <si>
    <t>Fionn</t>
  </si>
  <si>
    <t>Tommy</t>
  </si>
  <si>
    <t>Rowan</t>
  </si>
  <si>
    <t>Martin</t>
  </si>
  <si>
    <t>Leo</t>
  </si>
  <si>
    <t>Harri</t>
  </si>
  <si>
    <t>Joel</t>
  </si>
  <si>
    <t>Cole</t>
  </si>
  <si>
    <t>Henry</t>
  </si>
  <si>
    <t>Chase</t>
  </si>
  <si>
    <t>Yuhao</t>
  </si>
  <si>
    <t>Piotr</t>
  </si>
  <si>
    <t>Joseph</t>
  </si>
  <si>
    <t>Haarni</t>
  </si>
  <si>
    <t>Dries</t>
  </si>
  <si>
    <t>Jaber</t>
  </si>
  <si>
    <t>Al Azhari</t>
  </si>
  <si>
    <t>Avramides</t>
  </si>
  <si>
    <t>Bearman</t>
  </si>
  <si>
    <t>Campbell-Pilling</t>
  </si>
  <si>
    <t>Chong</t>
  </si>
  <si>
    <t>Edge</t>
  </si>
  <si>
    <t>Felbermayr</t>
  </si>
  <si>
    <t>Fernandez</t>
  </si>
  <si>
    <t>Fu</t>
  </si>
  <si>
    <t>Gademan</t>
  </si>
  <si>
    <t>Harfield</t>
  </si>
  <si>
    <t>Hewetson</t>
  </si>
  <si>
    <t>Jeff-Hall</t>
  </si>
  <si>
    <t>Joslyn</t>
  </si>
  <si>
    <t>Kosterman</t>
  </si>
  <si>
    <t>Larsen</t>
  </si>
  <si>
    <t>Lloyd</t>
  </si>
  <si>
    <t>McLaughlin</t>
  </si>
  <si>
    <t>Mercier</t>
  </si>
  <si>
    <t>Orzechowski</t>
  </si>
  <si>
    <t>Palmer</t>
  </si>
  <si>
    <t>Piszcyk</t>
  </si>
  <si>
    <t>Raber</t>
  </si>
  <si>
    <t>Reynolds</t>
  </si>
  <si>
    <t>Sadiq</t>
  </si>
  <si>
    <t>Smith</t>
  </si>
  <si>
    <t>Van Langendonck</t>
  </si>
  <si>
    <t>Al Sabah</t>
  </si>
  <si>
    <t>F4 Britain</t>
  </si>
  <si>
    <t>F4 CEZ</t>
  </si>
  <si>
    <t>Bautista</t>
  </si>
  <si>
    <t>Teodor</t>
  </si>
  <si>
    <t>Michalina</t>
  </si>
  <si>
    <t>Nikolaj</t>
  </si>
  <si>
    <t>Bocquet</t>
  </si>
  <si>
    <t>Kiara</t>
  </si>
  <si>
    <t>Simon</t>
  </si>
  <si>
    <t>Andreas</t>
  </si>
  <si>
    <t>Lo Bue</t>
  </si>
  <si>
    <t>William</t>
  </si>
  <si>
    <t>Kirill</t>
  </si>
  <si>
    <t>Igor</t>
  </si>
  <si>
    <t>Polak</t>
  </si>
  <si>
    <t>Stefan</t>
  </si>
  <si>
    <t>Treneski</t>
  </si>
  <si>
    <t>Florentin</t>
  </si>
  <si>
    <t>Hattemer</t>
  </si>
  <si>
    <t>Acosta</t>
  </si>
  <si>
    <t>Borenstein</t>
  </si>
  <si>
    <t>Chabr</t>
  </si>
  <si>
    <t>Dyrved</t>
  </si>
  <si>
    <t>Henni</t>
  </si>
  <si>
    <t>Karhan</t>
  </si>
  <si>
    <t>Karlsson</t>
  </si>
  <si>
    <t>Mimassi</t>
  </si>
  <si>
    <t>Sabaj</t>
  </si>
  <si>
    <t>Schranz</t>
  </si>
  <si>
    <t>F4 China</t>
  </si>
  <si>
    <t>Shimo</t>
  </si>
  <si>
    <t>Sicong</t>
  </si>
  <si>
    <t>Andrei</t>
  </si>
  <si>
    <t>Zexuan</t>
  </si>
  <si>
    <t>Yuzhe</t>
  </si>
  <si>
    <t>Yi</t>
  </si>
  <si>
    <t>Zihuai</t>
  </si>
  <si>
    <t>Jun</t>
  </si>
  <si>
    <t>Yiming</t>
  </si>
  <si>
    <t>Jia</t>
  </si>
  <si>
    <t>Li</t>
  </si>
  <si>
    <t>Viktor</t>
  </si>
  <si>
    <t>Liching</t>
  </si>
  <si>
    <t>Dan</t>
  </si>
  <si>
    <t>Peng</t>
  </si>
  <si>
    <t>Meng</t>
  </si>
  <si>
    <t>Zebing</t>
  </si>
  <si>
    <t>Yan</t>
  </si>
  <si>
    <t>Yingjie</t>
  </si>
  <si>
    <t>Zefeng</t>
  </si>
  <si>
    <t>Zeshi</t>
  </si>
  <si>
    <t>Yuanyang</t>
  </si>
  <si>
    <t>Chujian</t>
  </si>
  <si>
    <t>Huang</t>
  </si>
  <si>
    <t>Qi</t>
  </si>
  <si>
    <t>Jiaxin</t>
  </si>
  <si>
    <t>Zhenyu</t>
  </si>
  <si>
    <t>Taiji</t>
  </si>
  <si>
    <t>Binghong</t>
  </si>
  <si>
    <t>Heng</t>
  </si>
  <si>
    <t>Ye</t>
  </si>
  <si>
    <t>Cheong</t>
  </si>
  <si>
    <t>Vernice</t>
  </si>
  <si>
    <t>Yiran</t>
  </si>
  <si>
    <t>Yate</t>
  </si>
  <si>
    <t>Tu</t>
  </si>
  <si>
    <t>Denise</t>
  </si>
  <si>
    <t>Yeung</t>
  </si>
  <si>
    <t>Jack</t>
  </si>
  <si>
    <t>Pang</t>
  </si>
  <si>
    <t>Tiago</t>
  </si>
  <si>
    <t>Rodrigues</t>
  </si>
  <si>
    <t>Chan</t>
  </si>
  <si>
    <t>Chen</t>
  </si>
  <si>
    <t>Cheng</t>
  </si>
  <si>
    <t>Dai</t>
  </si>
  <si>
    <t>Dubynin</t>
  </si>
  <si>
    <t>Fei</t>
  </si>
  <si>
    <t>Hon</t>
  </si>
  <si>
    <t>Hu</t>
  </si>
  <si>
    <t>Jing</t>
  </si>
  <si>
    <t>Lao</t>
  </si>
  <si>
    <t>Law</t>
  </si>
  <si>
    <t>Lin</t>
  </si>
  <si>
    <t>Liu</t>
  </si>
  <si>
    <t>Lu</t>
  </si>
  <si>
    <t>Mi</t>
  </si>
  <si>
    <t>Pan</t>
  </si>
  <si>
    <t>Tsang</t>
  </si>
  <si>
    <t>Turkin</t>
  </si>
  <si>
    <t>Wang</t>
  </si>
  <si>
    <t>Wu</t>
  </si>
  <si>
    <t>Xu</t>
  </si>
  <si>
    <t>Yang</t>
  </si>
  <si>
    <t>Yu</t>
  </si>
  <si>
    <t>F4 France</t>
  </si>
  <si>
    <t>Arthur</t>
  </si>
  <si>
    <t>Rayan</t>
  </si>
  <si>
    <t>Matteo</t>
  </si>
  <si>
    <t>Malo</t>
  </si>
  <si>
    <t>Montego</t>
  </si>
  <si>
    <t>Hugo</t>
  </si>
  <si>
    <t>Zhelin</t>
  </si>
  <si>
    <t>Annabelle</t>
  </si>
  <si>
    <t>Pierre</t>
  </si>
  <si>
    <t>Angelina</t>
  </si>
  <si>
    <t>Leandre</t>
  </si>
  <si>
    <t>Sofia</t>
  </si>
  <si>
    <t>Jade</t>
  </si>
  <si>
    <t>Pablo</t>
  </si>
  <si>
    <t>Rintaro</t>
  </si>
  <si>
    <t>Guillaume</t>
  </si>
  <si>
    <t>Paul</t>
  </si>
  <si>
    <t>Iliffe</t>
  </si>
  <si>
    <t>Maverick</t>
  </si>
  <si>
    <t>McKenna</t>
  </si>
  <si>
    <t>F4 India</t>
  </si>
  <si>
    <t>Billard</t>
  </si>
  <si>
    <t>Bolliet</t>
  </si>
  <si>
    <t>Bouzar</t>
  </si>
  <si>
    <t>Brian</t>
  </si>
  <si>
    <t>Caretti</t>
  </si>
  <si>
    <t>Carvalho</t>
  </si>
  <si>
    <t>Consani</t>
  </si>
  <si>
    <t>Devos</t>
  </si>
  <si>
    <t>Dorison</t>
  </si>
  <si>
    <t>Giaccardi</t>
  </si>
  <si>
    <t>Goldberg</t>
  </si>
  <si>
    <t>Herrouin</t>
  </si>
  <si>
    <t>Iglesias</t>
  </si>
  <si>
    <t>Jacquet</t>
  </si>
  <si>
    <t>Leurs</t>
  </si>
  <si>
    <t>Maassen</t>
  </si>
  <si>
    <t>Martinello</t>
  </si>
  <si>
    <t>Milojkovic</t>
  </si>
  <si>
    <t>Munoz</t>
  </si>
  <si>
    <t>Pasquier</t>
  </si>
  <si>
    <t>Pirri</t>
  </si>
  <si>
    <t>Proenca</t>
  </si>
  <si>
    <t>Riccobonno Bello</t>
  </si>
  <si>
    <t>Roques</t>
  </si>
  <si>
    <t>Roussel</t>
  </si>
  <si>
    <t>Sato</t>
  </si>
  <si>
    <t>Senecloze</t>
  </si>
  <si>
    <t>Shen</t>
  </si>
  <si>
    <t>Vasilis</t>
  </si>
  <si>
    <t>Apostolidis</t>
  </si>
  <si>
    <t>Shane</t>
  </si>
  <si>
    <t>Chandaria</t>
  </si>
  <si>
    <t>Ishaan</t>
  </si>
  <si>
    <t>Madesh</t>
  </si>
  <si>
    <t>Sachel</t>
  </si>
  <si>
    <t>Rotge</t>
  </si>
  <si>
    <t>Wian</t>
  </si>
  <si>
    <t>Boshoff</t>
  </si>
  <si>
    <t>Ntiyiso</t>
  </si>
  <si>
    <t>Mabunda</t>
  </si>
  <si>
    <t>Saishiva</t>
  </si>
  <si>
    <t>Sankaran</t>
  </si>
  <si>
    <t>Ghazi</t>
  </si>
  <si>
    <t>Motlekar</t>
  </si>
  <si>
    <t>Clara</t>
  </si>
  <si>
    <t>Stiebleichinger</t>
  </si>
  <si>
    <t>Luviwe</t>
  </si>
  <si>
    <t>Sambudla</t>
  </si>
  <si>
    <t>Zakariya</t>
  </si>
  <si>
    <t>Mohammed</t>
  </si>
  <si>
    <t>Annabel</t>
  </si>
  <si>
    <t>Kennedy</t>
  </si>
  <si>
    <t>Kareen</t>
  </si>
  <si>
    <t>Kaur</t>
  </si>
  <si>
    <t>Mahlori</t>
  </si>
  <si>
    <t>Motlhabani</t>
  </si>
  <si>
    <t>Itsuki</t>
  </si>
  <si>
    <t>Joy</t>
  </si>
  <si>
    <t>Paige</t>
  </si>
  <si>
    <t>Raddatz</t>
  </si>
  <si>
    <t>Veer</t>
  </si>
  <si>
    <t>Sheth</t>
  </si>
  <si>
    <t>Rujugiro</t>
  </si>
  <si>
    <t>Arjun</t>
  </si>
  <si>
    <t>Chheda</t>
  </si>
  <si>
    <t>Aris</t>
  </si>
  <si>
    <t>Kyriakou</t>
  </si>
  <si>
    <t>F4 Italy</t>
  </si>
  <si>
    <t>Luka</t>
  </si>
  <si>
    <t>Artem</t>
  </si>
  <si>
    <t>Maxim</t>
  </si>
  <si>
    <t>Francesco Pio</t>
  </si>
  <si>
    <t>Phil Colin</t>
  </si>
  <si>
    <t>Emir</t>
  </si>
  <si>
    <t>Kornelia</t>
  </si>
  <si>
    <t>Emanuele</t>
  </si>
  <si>
    <t>Marcus</t>
  </si>
  <si>
    <t>Antonio</t>
  </si>
  <si>
    <t>Errigo</t>
  </si>
  <si>
    <t>Al Sulaiti</t>
  </si>
  <si>
    <t>Albag</t>
  </si>
  <si>
    <t>Anurag</t>
  </si>
  <si>
    <t>Berreby</t>
  </si>
  <si>
    <t>Bondarev</t>
  </si>
  <si>
    <t>Busso</t>
  </si>
  <si>
    <t>Coppola</t>
  </si>
  <si>
    <t>Cosma Cristofor</t>
  </si>
  <si>
    <t>Cotty</t>
  </si>
  <si>
    <t>Duna</t>
  </si>
  <si>
    <t>Gomez</t>
  </si>
  <si>
    <t>Hanna</t>
  </si>
  <si>
    <t>Herrera</t>
  </si>
  <si>
    <t>Koller</t>
  </si>
  <si>
    <t>Kutskov</t>
  </si>
  <si>
    <t>Lorimier</t>
  </si>
  <si>
    <t>Nakamura-Berta</t>
  </si>
  <si>
    <t>Olivieri</t>
  </si>
  <si>
    <t>Olkucka</t>
  </si>
  <si>
    <t>Popov</t>
  </si>
  <si>
    <t>Rehm</t>
  </si>
  <si>
    <t>Rodriguez</t>
  </si>
  <si>
    <t>Ruta</t>
  </si>
  <si>
    <t>Sammalisto</t>
  </si>
  <si>
    <t>Savinkov</t>
  </si>
  <si>
    <t>Schropp</t>
  </si>
  <si>
    <t>Severiukhin</t>
  </si>
  <si>
    <t>Strenge</t>
  </si>
  <si>
    <t>Tanju</t>
  </si>
  <si>
    <t>Vinci</t>
  </si>
  <si>
    <t>Walther</t>
  </si>
  <si>
    <t>Weiss</t>
  </si>
  <si>
    <t>Westcott</t>
  </si>
  <si>
    <t>Wheldon</t>
  </si>
  <si>
    <t>F4 Japan</t>
  </si>
  <si>
    <t>Tokiya</t>
  </si>
  <si>
    <t>Ryo</t>
  </si>
  <si>
    <t>Kotaro</t>
  </si>
  <si>
    <t>Ryota</t>
  </si>
  <si>
    <t>Syo</t>
  </si>
  <si>
    <t>Kiyoshi</t>
  </si>
  <si>
    <t>Tosei</t>
  </si>
  <si>
    <t>Kenta</t>
  </si>
  <si>
    <t>Ryuma</t>
  </si>
  <si>
    <t>Megumu</t>
  </si>
  <si>
    <t>Yuzuki</t>
  </si>
  <si>
    <t>Ayato</t>
  </si>
  <si>
    <t>Masana</t>
  </si>
  <si>
    <t>Keito</t>
  </si>
  <si>
    <t>Yuta</t>
  </si>
  <si>
    <t>Fuki</t>
  </si>
  <si>
    <t>Takahiro</t>
  </si>
  <si>
    <t>Haruto</t>
  </si>
  <si>
    <t>Fuji</t>
  </si>
  <si>
    <t>Sena</t>
  </si>
  <si>
    <t>Yamamoto</t>
  </si>
  <si>
    <t>Rikuto</t>
  </si>
  <si>
    <t>Shota</t>
  </si>
  <si>
    <t>Masaki</t>
  </si>
  <si>
    <t>Miki</t>
  </si>
  <si>
    <t>Ryusho</t>
  </si>
  <si>
    <t>Rio</t>
  </si>
  <si>
    <t>Shimono</t>
  </si>
  <si>
    <t>Ai</t>
  </si>
  <si>
    <t>Kodai</t>
  </si>
  <si>
    <t>Shouma</t>
  </si>
  <si>
    <t>Chenghua</t>
  </si>
  <si>
    <t>Aoto</t>
  </si>
  <si>
    <t>Yoshimasa</t>
  </si>
  <si>
    <t>Nobuhiro</t>
  </si>
  <si>
    <t>Imada</t>
  </si>
  <si>
    <t>Masayuki</t>
  </si>
  <si>
    <t>Ken</t>
  </si>
  <si>
    <t>Isao</t>
  </si>
  <si>
    <t>Nakashima</t>
  </si>
  <si>
    <t>Shoichiro</t>
  </si>
  <si>
    <t>Makio</t>
  </si>
  <si>
    <t>Yasuhiro</t>
  </si>
  <si>
    <t>Shimizu</t>
  </si>
  <si>
    <t>Go</t>
  </si>
  <si>
    <t>Masayoshi</t>
  </si>
  <si>
    <t>Yuichi</t>
  </si>
  <si>
    <t>Motohiro</t>
  </si>
  <si>
    <t>Kentaro</t>
  </si>
  <si>
    <t>Tadakazu</t>
  </si>
  <si>
    <t>Hachiro</t>
  </si>
  <si>
    <t>Kazutaka</t>
  </si>
  <si>
    <t>Hitoshi</t>
  </si>
  <si>
    <t>Akamatsu</t>
  </si>
  <si>
    <t>Arimura</t>
  </si>
  <si>
    <t>Dragon</t>
  </si>
  <si>
    <t>Horachi</t>
  </si>
  <si>
    <t>Ikari</t>
  </si>
  <si>
    <t>F4 UAE</t>
  </si>
  <si>
    <t>Iwasaki</t>
  </si>
  <si>
    <t>Kano</t>
  </si>
  <si>
    <t>Kikuchi</t>
  </si>
  <si>
    <t>Kishi</t>
  </si>
  <si>
    <t>Kojima</t>
  </si>
  <si>
    <t>Kotani</t>
  </si>
  <si>
    <t>Kumagai</t>
  </si>
  <si>
    <t>Matsui</t>
  </si>
  <si>
    <t>Miura</t>
  </si>
  <si>
    <t>Momose</t>
  </si>
  <si>
    <t>Moriyama</t>
  </si>
  <si>
    <t>Murata</t>
  </si>
  <si>
    <t>Muto</t>
  </si>
  <si>
    <t>Nagahara</t>
  </si>
  <si>
    <t>Nakai</t>
  </si>
  <si>
    <t>Nakazato</t>
  </si>
  <si>
    <t>Ochiai</t>
  </si>
  <si>
    <t>Onaga</t>
  </si>
  <si>
    <t>Osaka</t>
  </si>
  <si>
    <t>Yugo</t>
  </si>
  <si>
    <t>Oyama</t>
  </si>
  <si>
    <t>Saito</t>
  </si>
  <si>
    <t>Sakai</t>
  </si>
  <si>
    <t>Sako</t>
  </si>
  <si>
    <t>Sasaki</t>
  </si>
  <si>
    <t>Shimbara</t>
  </si>
  <si>
    <t>Shirasaki</t>
  </si>
  <si>
    <t>Suzuki</t>
  </si>
  <si>
    <t>Tanaka</t>
  </si>
  <si>
    <t>Toyoshima</t>
  </si>
  <si>
    <t>Ueda</t>
  </si>
  <si>
    <t>Umegaki</t>
  </si>
  <si>
    <t>Yoshida</t>
  </si>
  <si>
    <t>Taha</t>
  </si>
  <si>
    <t>Aqil</t>
  </si>
  <si>
    <t>Seth</t>
  </si>
  <si>
    <t>Tameem</t>
  </si>
  <si>
    <t>Georgy</t>
  </si>
  <si>
    <t>Hamda</t>
  </si>
  <si>
    <t>Al Qubaisi</t>
  </si>
  <si>
    <t>Alibhai</t>
  </si>
  <si>
    <t>Gilmore</t>
  </si>
  <si>
    <t>Hassiba</t>
  </si>
  <si>
    <t>F4 NACAM</t>
  </si>
  <si>
    <t>Zaky</t>
  </si>
  <si>
    <t>Ibrahim</t>
  </si>
  <si>
    <t>Luque</t>
  </si>
  <si>
    <t>Martinez</t>
  </si>
  <si>
    <t>Marco</t>
  </si>
  <si>
    <t>Alquicira</t>
  </si>
  <si>
    <t>Vignola</t>
  </si>
  <si>
    <t>Mora</t>
  </si>
  <si>
    <t>Popow</t>
  </si>
  <si>
    <t>Ivanna</t>
  </si>
  <si>
    <t>Richards</t>
  </si>
  <si>
    <t>Helio</t>
  </si>
  <si>
    <t>Meza</t>
  </si>
  <si>
    <t>Axel</t>
  </si>
  <si>
    <t>Trejo</t>
  </si>
  <si>
    <t>Abed</t>
  </si>
  <si>
    <t>Bobadilla</t>
  </si>
  <si>
    <t>F4 Saudi</t>
  </si>
  <si>
    <t>Kit</t>
  </si>
  <si>
    <t>Belofsky</t>
  </si>
  <si>
    <t>Lindblom</t>
  </si>
  <si>
    <t>Thibaut</t>
  </si>
  <si>
    <t>Ramaekers</t>
  </si>
  <si>
    <t>Lewis</t>
  </si>
  <si>
    <t>Chiara</t>
  </si>
  <si>
    <t>Jacob</t>
  </si>
  <si>
    <t>Faris</t>
  </si>
  <si>
    <t>Wojciech</t>
  </si>
  <si>
    <t>F4 SEA</t>
  </si>
  <si>
    <t>Micallef</t>
  </si>
  <si>
    <t>Organji</t>
  </si>
  <si>
    <t>Woda</t>
  </si>
  <si>
    <t>Anton</t>
  </si>
  <si>
    <t>Rishon</t>
  </si>
  <si>
    <t>Rajeev</t>
  </si>
  <si>
    <t>Ayrton</t>
  </si>
  <si>
    <t>Asdathorn</t>
  </si>
  <si>
    <t>Ben</t>
  </si>
  <si>
    <t>Zhongwei</t>
  </si>
  <si>
    <t>Imran</t>
  </si>
  <si>
    <t>Worapong</t>
  </si>
  <si>
    <t>F4 Spain</t>
  </si>
  <si>
    <t>Putera</t>
  </si>
  <si>
    <t>Vaessen</t>
  </si>
  <si>
    <t>Kaiden</t>
  </si>
  <si>
    <t>Blascos</t>
  </si>
  <si>
    <t>Aleix</t>
  </si>
  <si>
    <t>Rocco</t>
  </si>
  <si>
    <t>F4 US</t>
  </si>
  <si>
    <t>Aiemwichan</t>
  </si>
  <si>
    <t>Coronel</t>
  </si>
  <si>
    <t>Dallakyan</t>
  </si>
  <si>
    <t>Higgins</t>
  </si>
  <si>
    <t>Cooper</t>
  </si>
  <si>
    <t>Kekai</t>
  </si>
  <si>
    <t>Clemente</t>
  </si>
  <si>
    <t>Caleb</t>
  </si>
  <si>
    <t>Demitri</t>
  </si>
  <si>
    <t>Ty</t>
  </si>
  <si>
    <t>Conor</t>
  </si>
  <si>
    <t>Jonathan</t>
  </si>
  <si>
    <t>Augusto</t>
  </si>
  <si>
    <t>Arbogast</t>
  </si>
  <si>
    <t>Campbell</t>
  </si>
  <si>
    <t>Cottrill</t>
  </si>
  <si>
    <t>Fourie</t>
  </si>
  <si>
    <t>Grant</t>
  </si>
  <si>
    <t>Hauanio</t>
  </si>
  <si>
    <t>Huerta</t>
  </si>
  <si>
    <t>Nolan</t>
  </si>
  <si>
    <t>Paschetta</t>
  </si>
  <si>
    <t>Powers</t>
  </si>
  <si>
    <t>Savoie</t>
  </si>
  <si>
    <t>Shipman</t>
  </si>
  <si>
    <t>Titus</t>
  </si>
  <si>
    <t>Sherlock</t>
  </si>
  <si>
    <t>Ambiado</t>
  </si>
  <si>
    <t>Ribeiro</t>
  </si>
  <si>
    <t>Jett</t>
  </si>
  <si>
    <t>Bowling</t>
  </si>
  <si>
    <t>Brady</t>
  </si>
  <si>
    <t>Golan</t>
  </si>
  <si>
    <t>Connor</t>
  </si>
  <si>
    <t>Roberts</t>
  </si>
  <si>
    <t>Lawley</t>
  </si>
  <si>
    <t>Stati</t>
  </si>
  <si>
    <t>Barrett</t>
  </si>
  <si>
    <t>Wolfe</t>
  </si>
  <si>
    <t>Brooks</t>
  </si>
  <si>
    <t>Jake</t>
  </si>
  <si>
    <t>Pollack</t>
  </si>
  <si>
    <t>Quimby</t>
  </si>
  <si>
    <t>Benavitz</t>
  </si>
  <si>
    <t>Anthony</t>
  </si>
  <si>
    <t>Autiello</t>
  </si>
  <si>
    <t>Lincoln</t>
  </si>
  <si>
    <t>Day</t>
  </si>
  <si>
    <t>Hayden</t>
  </si>
  <si>
    <t>Bowlsbey</t>
  </si>
  <si>
    <t>Kevin</t>
  </si>
  <si>
    <t>Bijoy</t>
  </si>
  <si>
    <t>Landan</t>
  </si>
  <si>
    <t>Athan</t>
  </si>
  <si>
    <t>Baxter</t>
  </si>
  <si>
    <t>Garg</t>
  </si>
  <si>
    <t>Janzen</t>
  </si>
  <si>
    <t>Matriano Lim</t>
  </si>
  <si>
    <t>Sterling</t>
  </si>
  <si>
    <t>Akshay</t>
  </si>
  <si>
    <t>Taito</t>
  </si>
  <si>
    <t>Hiyu</t>
  </si>
  <si>
    <t>Jin</t>
  </si>
  <si>
    <t>Dion</t>
  </si>
  <si>
    <t>Kanato</t>
  </si>
  <si>
    <t>Nandhavud</t>
  </si>
  <si>
    <t>Giovanni</t>
  </si>
  <si>
    <t>Ruiqi</t>
  </si>
  <si>
    <t>Saqer</t>
  </si>
  <si>
    <t>Zachary</t>
  </si>
  <si>
    <t>Yaroslav</t>
  </si>
  <si>
    <t>Aditya</t>
  </si>
  <si>
    <t>Yuanpu</t>
  </si>
  <si>
    <t>FR Europe</t>
  </si>
  <si>
    <t>Aegerter</t>
  </si>
  <si>
    <t>Al Maousherji</t>
  </si>
  <si>
    <t>Belov</t>
  </si>
  <si>
    <t>Bhirombhakdi</t>
  </si>
  <si>
    <t>Borgna</t>
  </si>
  <si>
    <t>Capietto</t>
  </si>
  <si>
    <t>Chi</t>
  </si>
  <si>
    <t>Clerot</t>
  </si>
  <si>
    <t>Egozi</t>
  </si>
  <si>
    <t>Eyckmans</t>
  </si>
  <si>
    <t>Francot</t>
  </si>
  <si>
    <t>Frey</t>
  </si>
  <si>
    <t>Gerhards</t>
  </si>
  <si>
    <t>Gowda</t>
  </si>
  <si>
    <t>Peugeot</t>
  </si>
  <si>
    <t>Powell</t>
  </si>
  <si>
    <t>Przyrowski</t>
  </si>
  <si>
    <t>Ramos</t>
  </si>
  <si>
    <t>Richer</t>
  </si>
  <si>
    <t>Rinicella</t>
  </si>
  <si>
    <t>Sagrera</t>
  </si>
  <si>
    <t>Sztuka</t>
  </si>
  <si>
    <t>Weug</t>
  </si>
  <si>
    <t>Yeh</t>
  </si>
  <si>
    <t>FR Japan</t>
  </si>
  <si>
    <t>Kazuhisa</t>
  </si>
  <si>
    <t>Kento</t>
  </si>
  <si>
    <t>Anna</t>
  </si>
  <si>
    <t>Yutaka</t>
  </si>
  <si>
    <t>Zhanbin</t>
  </si>
  <si>
    <t>Hideaki</t>
  </si>
  <si>
    <t>Hibiki</t>
  </si>
  <si>
    <t>Yuki</t>
  </si>
  <si>
    <t>FR ME</t>
  </si>
  <si>
    <t>Akita</t>
  </si>
  <si>
    <t>Inotsume</t>
  </si>
  <si>
    <t>Irie</t>
  </si>
  <si>
    <t>Komatsu</t>
  </si>
  <si>
    <t>Oda</t>
  </si>
  <si>
    <t>Omiya</t>
  </si>
  <si>
    <t>Toriba</t>
  </si>
  <si>
    <t>Urabe</t>
  </si>
  <si>
    <t>Reza</t>
  </si>
  <si>
    <t>Aaron</t>
  </si>
  <si>
    <t>Jaden</t>
  </si>
  <si>
    <t>Yujia</t>
  </si>
  <si>
    <t>Jakob</t>
  </si>
  <si>
    <t>FR Oceania</t>
  </si>
  <si>
    <t>Al Dhaheri</t>
  </si>
  <si>
    <t>Badoer</t>
  </si>
  <si>
    <t>Bedrin</t>
  </si>
  <si>
    <t>Beeton</t>
  </si>
  <si>
    <t>Bergmeister</t>
  </si>
  <si>
    <t>Bohra</t>
  </si>
  <si>
    <t>Cameron</t>
  </si>
  <si>
    <t>Carrasquedo</t>
  </si>
  <si>
    <t>Castillo</t>
  </si>
  <si>
    <t>Cui</t>
  </si>
  <si>
    <t>Daryanani</t>
  </si>
  <si>
    <t>De Palo</t>
  </si>
  <si>
    <t>Deligny</t>
  </si>
  <si>
    <t>Gao</t>
  </si>
  <si>
    <t>Giltaire</t>
  </si>
  <si>
    <t>Green</t>
  </si>
  <si>
    <t>Hedley</t>
  </si>
  <si>
    <t>Kato</t>
  </si>
  <si>
    <t>Kulkarni</t>
  </si>
  <si>
    <t>Le</t>
  </si>
  <si>
    <t>Maschio</t>
  </si>
  <si>
    <t>Nakamura</t>
  </si>
  <si>
    <t>Pariat</t>
  </si>
  <si>
    <t>Pin</t>
  </si>
  <si>
    <t>Sawer</t>
  </si>
  <si>
    <t>Slater</t>
  </si>
  <si>
    <t>Stack</t>
  </si>
  <si>
    <t>Ugochukwu</t>
  </si>
  <si>
    <t>Veselaho</t>
  </si>
  <si>
    <t>Yamakoshi</t>
  </si>
  <si>
    <t>Will</t>
  </si>
  <si>
    <t>Josh</t>
  </si>
  <si>
    <t>Patrick</t>
  </si>
  <si>
    <t>Heuzenroeder</t>
  </si>
  <si>
    <t>Broc</t>
  </si>
  <si>
    <t>Brown</t>
  </si>
  <si>
    <t>Crosbie</t>
  </si>
  <si>
    <t>Feeney</t>
  </si>
  <si>
    <t>Manson</t>
  </si>
  <si>
    <t>Pierson</t>
  </si>
  <si>
    <t>FTrophy</t>
  </si>
  <si>
    <t>Alp</t>
  </si>
  <si>
    <t>Hunter</t>
  </si>
  <si>
    <t>Jarrett</t>
  </si>
  <si>
    <t>Kasper</t>
  </si>
  <si>
    <t>Felipe</t>
  </si>
  <si>
    <t>Charbel</t>
  </si>
  <si>
    <t>Abi Gebrayel</t>
  </si>
  <si>
    <t>Kaylee</t>
  </si>
  <si>
    <t>Edoardo</t>
  </si>
  <si>
    <t>Zakaria</t>
  </si>
  <si>
    <t>Doleh</t>
  </si>
  <si>
    <t>Pasquinetti</t>
  </si>
  <si>
    <t>Jorden</t>
  </si>
  <si>
    <t>Moodley</t>
  </si>
  <si>
    <t>FWS</t>
  </si>
  <si>
    <t>Schormans</t>
  </si>
  <si>
    <t>Salvatore</t>
  </si>
  <si>
    <t>Reijs</t>
  </si>
  <si>
    <t>Iacobucci</t>
  </si>
  <si>
    <t>Hedfors</t>
  </si>
  <si>
    <t>Aksoy</t>
  </si>
  <si>
    <t>Bernoldi</t>
  </si>
  <si>
    <t>Clark</t>
  </si>
  <si>
    <t>Countryman</t>
  </si>
  <si>
    <t>De Doncker</t>
  </si>
  <si>
    <t>Davide</t>
  </si>
  <si>
    <t>Larini</t>
  </si>
  <si>
    <t>Bach</t>
  </si>
  <si>
    <t>GB3</t>
  </si>
  <si>
    <t>Ninovic</t>
  </si>
  <si>
    <t>Deagen</t>
  </si>
  <si>
    <t>Fairclough</t>
  </si>
  <si>
    <t>Gianmarco</t>
  </si>
  <si>
    <t>Pradel</t>
  </si>
  <si>
    <t>Keanu</t>
  </si>
  <si>
    <t>Abbi</t>
  </si>
  <si>
    <t>Flynn</t>
  </si>
  <si>
    <t>Patricio</t>
  </si>
  <si>
    <t>Bianca</t>
  </si>
  <si>
    <t>Rodrigo</t>
  </si>
  <si>
    <t>Divy</t>
  </si>
  <si>
    <t>Liam</t>
  </si>
  <si>
    <t>Mika</t>
  </si>
  <si>
    <t>Abrahams</t>
  </si>
  <si>
    <t>Bustamante</t>
  </si>
  <si>
    <t>Gonzalez</t>
  </si>
  <si>
    <t>Jackes</t>
  </si>
  <si>
    <t>Lisle</t>
  </si>
  <si>
    <t>Macintyre</t>
  </si>
  <si>
    <t>McNeilly</t>
  </si>
  <si>
    <t>Nandan</t>
  </si>
  <si>
    <t>Pulling</t>
  </si>
  <si>
    <t>Schwarze</t>
  </si>
  <si>
    <t>Seewooruthun</t>
  </si>
  <si>
    <t>Sherwood</t>
  </si>
  <si>
    <t>Taylor</t>
  </si>
  <si>
    <t>GB4</t>
  </si>
  <si>
    <t>Leandro</t>
  </si>
  <si>
    <t>Dayton</t>
  </si>
  <si>
    <t>Jason</t>
  </si>
  <si>
    <t>Mayer</t>
  </si>
  <si>
    <t>Holly</t>
  </si>
  <si>
    <t>Dudley</t>
  </si>
  <si>
    <t>Caitlyn</t>
  </si>
  <si>
    <t>Lily-May</t>
  </si>
  <si>
    <t>Flame</t>
  </si>
  <si>
    <t>Neirin</t>
  </si>
  <si>
    <t>Airikkala</t>
  </si>
  <si>
    <t>Bansal</t>
  </si>
  <si>
    <t>Berg</t>
  </si>
  <si>
    <t>Blakeley</t>
  </si>
  <si>
    <t>Bostandjiev</t>
  </si>
  <si>
    <t>Bruce</t>
  </si>
  <si>
    <t>Coulthard</t>
  </si>
  <si>
    <t>Deonarine</t>
  </si>
  <si>
    <t>Dobson</t>
  </si>
  <si>
    <t>Evans</t>
  </si>
  <si>
    <t>Guinchard</t>
  </si>
  <si>
    <t>Hallman</t>
  </si>
  <si>
    <t>Hilton</t>
  </si>
  <si>
    <t>Ingram Hill</t>
  </si>
  <si>
    <t>Juncos</t>
  </si>
  <si>
    <t>Kattoulas</t>
  </si>
  <si>
    <t>Magnussen</t>
  </si>
  <si>
    <t>McDaniel</t>
  </si>
  <si>
    <t>McLean</t>
  </si>
  <si>
    <t>Miall</t>
  </si>
  <si>
    <t>O'Donnell</t>
  </si>
  <si>
    <t>O'Grady</t>
  </si>
  <si>
    <t>Phelps</t>
  </si>
  <si>
    <t>Pribyl</t>
  </si>
  <si>
    <t>Ruddock</t>
  </si>
  <si>
    <t>Watkins</t>
  </si>
  <si>
    <t>Wherrell</t>
  </si>
  <si>
    <t>Indy NXT</t>
  </si>
  <si>
    <t>Dennis</t>
  </si>
  <si>
    <t>Hauger</t>
  </si>
  <si>
    <t>Caio</t>
  </si>
  <si>
    <t>Collet</t>
  </si>
  <si>
    <t>Lochie</t>
  </si>
  <si>
    <t>Hughes</t>
  </si>
  <si>
    <t>Myles</t>
  </si>
  <si>
    <t>Rowe</t>
  </si>
  <si>
    <t>Salvador</t>
  </si>
  <si>
    <t>Hedge</t>
  </si>
  <si>
    <t>Niels</t>
  </si>
  <si>
    <t>Koolen</t>
  </si>
  <si>
    <t>Jordan</t>
  </si>
  <si>
    <t>Missig</t>
  </si>
  <si>
    <t>Jack William</t>
  </si>
  <si>
    <t>Miller</t>
  </si>
  <si>
    <t>Bryce</t>
  </si>
  <si>
    <t>Aron</t>
  </si>
  <si>
    <t>Roe</t>
  </si>
  <si>
    <t>Murray</t>
  </si>
  <si>
    <t>Hailie</t>
  </si>
  <si>
    <t>Deegan</t>
  </si>
  <si>
    <t>Allaer</t>
  </si>
  <si>
    <t>Juan Manuel</t>
  </si>
  <si>
    <t>Correa</t>
  </si>
  <si>
    <t>Sceats</t>
  </si>
  <si>
    <t>Ricardo</t>
  </si>
  <si>
    <t>Escotto</t>
  </si>
  <si>
    <t>Evagoras</t>
  </si>
  <si>
    <t>Papasavvas</t>
  </si>
  <si>
    <t>Davey</t>
  </si>
  <si>
    <t>Hamilton</t>
  </si>
  <si>
    <t>Browne</t>
  </si>
  <si>
    <t>Sophia</t>
  </si>
  <si>
    <t>Aimi</t>
  </si>
  <si>
    <t>Kokoro</t>
  </si>
  <si>
    <t>Rami</t>
  </si>
  <si>
    <t>Mako</t>
  </si>
  <si>
    <t>Hirakawa</t>
  </si>
  <si>
    <t>Riona</t>
  </si>
  <si>
    <t>Tomishita</t>
  </si>
  <si>
    <t>Itsumo</t>
  </si>
  <si>
    <t>Shiraishi</t>
  </si>
  <si>
    <t>Hana</t>
  </si>
  <si>
    <t>Ayumu</t>
  </si>
  <si>
    <t>Nagai</t>
  </si>
  <si>
    <t>Kilei</t>
  </si>
  <si>
    <t>Kanamoto</t>
  </si>
  <si>
    <t>Miku</t>
  </si>
  <si>
    <t>Ikejima</t>
  </si>
  <si>
    <t>Marie</t>
  </si>
  <si>
    <t>Iwaoka</t>
  </si>
  <si>
    <t>Ryu</t>
  </si>
  <si>
    <t>Sitarvee</t>
  </si>
  <si>
    <t>Limnantharak</t>
  </si>
  <si>
    <t>Yuika</t>
  </si>
  <si>
    <t>Hosokawa</t>
  </si>
  <si>
    <t>Maaya</t>
  </si>
  <si>
    <t>Orido</t>
  </si>
  <si>
    <t>Yunqing</t>
  </si>
  <si>
    <t>Kelsey</t>
  </si>
  <si>
    <t>Pinkowski</t>
  </si>
  <si>
    <t>Reina</t>
  </si>
  <si>
    <t>Amaya</t>
  </si>
  <si>
    <t>LJFC</t>
  </si>
  <si>
    <t>Drew</t>
  </si>
  <si>
    <t>Szuch</t>
  </si>
  <si>
    <t>Cash</t>
  </si>
  <si>
    <t>Felber</t>
  </si>
  <si>
    <t>Harbir</t>
  </si>
  <si>
    <t>Dass</t>
  </si>
  <si>
    <t>Beckham</t>
  </si>
  <si>
    <t>Jacir</t>
  </si>
  <si>
    <t>Mokarem</t>
  </si>
  <si>
    <t>Benites</t>
  </si>
  <si>
    <t>Hanssen</t>
  </si>
  <si>
    <t>Rohan</t>
  </si>
  <si>
    <t>Griffith</t>
  </si>
  <si>
    <t>Taisei</t>
  </si>
  <si>
    <t>Murakami</t>
  </si>
  <si>
    <t>Jordyn</t>
  </si>
  <si>
    <t>Ronan</t>
  </si>
  <si>
    <t>Macau</t>
  </si>
  <si>
    <t>Bray</t>
  </si>
  <si>
    <t>Fatutta</t>
  </si>
  <si>
    <t>Hon Chio</t>
  </si>
  <si>
    <t>Nordic</t>
  </si>
  <si>
    <t>Leong</t>
  </si>
  <si>
    <t>Sano</t>
  </si>
  <si>
    <t>Marius</t>
  </si>
  <si>
    <t>Mads</t>
  </si>
  <si>
    <t>Casper</t>
  </si>
  <si>
    <t>Magnus</t>
  </si>
  <si>
    <t>Silas</t>
  </si>
  <si>
    <t>Alexia</t>
  </si>
  <si>
    <t>George</t>
  </si>
  <si>
    <t>Pavlopoulos</t>
  </si>
  <si>
    <t>Mille</t>
  </si>
  <si>
    <t>Carl</t>
  </si>
  <si>
    <t>Jorgen</t>
  </si>
  <si>
    <t>Cecilie</t>
  </si>
  <si>
    <t>Line</t>
  </si>
  <si>
    <t>Melvin</t>
  </si>
  <si>
    <t>Kalousdian</t>
  </si>
  <si>
    <t>Robin</t>
  </si>
  <si>
    <t>Hampus</t>
  </si>
  <si>
    <t>Louise</t>
  </si>
  <si>
    <t>Olivia</t>
  </si>
  <si>
    <t>Joannis</t>
  </si>
  <si>
    <t>Niels Ejnar</t>
  </si>
  <si>
    <t>Danielsson</t>
  </si>
  <si>
    <t>Egedal</t>
  </si>
  <si>
    <t>Ernstson</t>
  </si>
  <si>
    <t>Hafstrom</t>
  </si>
  <si>
    <t>Hoe</t>
  </si>
  <si>
    <t>Kristiansen</t>
  </si>
  <si>
    <t>Larsson</t>
  </si>
  <si>
    <t>Leerskov</t>
  </si>
  <si>
    <t>Matentzoglou</t>
  </si>
  <si>
    <t>Molander</t>
  </si>
  <si>
    <t>Morsing</t>
  </si>
  <si>
    <t>Nissen</t>
  </si>
  <si>
    <t>Olson</t>
  </si>
  <si>
    <t>Pedersen</t>
  </si>
  <si>
    <t>Pramming</t>
  </si>
  <si>
    <t>Rytter</t>
  </si>
  <si>
    <t>Sonderskov</t>
  </si>
  <si>
    <t>Varis</t>
  </si>
  <si>
    <t>SF Lights</t>
  </si>
  <si>
    <t>USF2000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</si>
  <si>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</si>
  <si>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</si>
  <si>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</si>
  <si>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</si>
  <si>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</si>
  <si>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</si>
  <si>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</si>
  <si>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</si>
  <si>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</si>
  <si>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</si>
  <si>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</si>
  <si>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</si>
  <si>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</si>
  <si>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</si>
  <si>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</si>
  <si>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</si>
  <si>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</si>
  <si>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</si>
  <si>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</si>
  <si>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</si>
  <si>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</si>
  <si>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</si>
  <si>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</si>
  <si>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</si>
  <si>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</si>
  <si>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</si>
  <si>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</si>
  <si>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</si>
  <si>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</si>
  <si>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</si>
  <si>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</si>
  <si>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</si>
  <si>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</si>
  <si>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</si>
  <si>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</si>
  <si>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</si>
  <si>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</si>
  <si>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</si>
  <si>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</si>
  <si>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</si>
  <si>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</si>
  <si>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</si>
  <si>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</si>
  <si>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</si>
  <si>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</si>
  <si>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</si>
  <si>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</si>
  <si>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</si>
  <si>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</si>
  <si>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</si>
  <si>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</si>
  <si>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</si>
  <si>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</si>
  <si>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</si>
  <si>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</si>
  <si>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</si>
  <si>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</si>
  <si>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</si>
  <si>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Aichhorn</t>
  </si>
  <si>
    <t>Yuto</t>
  </si>
  <si>
    <t>Nomura</t>
  </si>
  <si>
    <t>Kobayashi</t>
  </si>
  <si>
    <t>Yuga</t>
  </si>
  <si>
    <t>Furutani</t>
  </si>
  <si>
    <t>Kaylen</t>
  </si>
  <si>
    <t>Frederick</t>
  </si>
  <si>
    <t>Yusuke</t>
  </si>
  <si>
    <t>Mitsui</t>
  </si>
  <si>
    <t>Esteban</t>
  </si>
  <si>
    <t>Masson</t>
  </si>
  <si>
    <t>Reimei</t>
  </si>
  <si>
    <t>Ito</t>
  </si>
  <si>
    <t>Souta</t>
  </si>
  <si>
    <t>Arao</t>
  </si>
  <si>
    <t>Iwasawa</t>
  </si>
  <si>
    <t>Garcia</t>
  </si>
  <si>
    <t>Mac</t>
  </si>
  <si>
    <t>Douglas</t>
  </si>
  <si>
    <t>Costello</t>
  </si>
  <si>
    <t>Frankie</t>
  </si>
  <si>
    <t>Mossman</t>
  </si>
  <si>
    <t>Becklin</t>
  </si>
  <si>
    <t>Joey</t>
  </si>
  <si>
    <t>Brienza</t>
  </si>
  <si>
    <t>Tyke</t>
  </si>
  <si>
    <t>Durst</t>
  </si>
  <si>
    <t>Logan</t>
  </si>
  <si>
    <t>Adams</t>
  </si>
  <si>
    <t>Jace</t>
  </si>
  <si>
    <t>Denmark</t>
  </si>
  <si>
    <t>Carson</t>
  </si>
  <si>
    <t>Etter</t>
  </si>
  <si>
    <t>Tanner</t>
  </si>
  <si>
    <t>DeFabis</t>
  </si>
  <si>
    <t>Charles</t>
  </si>
  <si>
    <t>Finelli</t>
  </si>
  <si>
    <t>Loake</t>
  </si>
  <si>
    <t>Nick</t>
  </si>
  <si>
    <t>Gilkes</t>
  </si>
  <si>
    <t>Miles</t>
  </si>
  <si>
    <t>Bromley</t>
  </si>
  <si>
    <t>Elliot</t>
  </si>
  <si>
    <t>Cox</t>
  </si>
  <si>
    <t>Jeffers</t>
  </si>
  <si>
    <t>Teddy</t>
  </si>
  <si>
    <t>Musella</t>
  </si>
  <si>
    <t>Schrage</t>
  </si>
  <si>
    <t>G3</t>
  </si>
  <si>
    <t>Argyros</t>
  </si>
  <si>
    <t>Gafrarar</t>
  </si>
  <si>
    <t>Cooley</t>
  </si>
  <si>
    <t>Martella</t>
  </si>
  <si>
    <t>Fecury</t>
  </si>
  <si>
    <t>Eddie</t>
  </si>
  <si>
    <t>Beswick</t>
  </si>
  <si>
    <t>Majman</t>
  </si>
  <si>
    <t>Jeshua</t>
  </si>
  <si>
    <t>Alianell</t>
  </si>
  <si>
    <t>Timothy</t>
  </si>
  <si>
    <t>Carel</t>
  </si>
  <si>
    <t>Houk</t>
  </si>
  <si>
    <t>Ryan</t>
  </si>
  <si>
    <t>Giannetta</t>
  </si>
  <si>
    <t>Vaughn</t>
  </si>
  <si>
    <t>Mishko</t>
  </si>
  <si>
    <t>Sikes</t>
  </si>
  <si>
    <t>Harley</t>
  </si>
  <si>
    <t>Keeble</t>
  </si>
  <si>
    <t>Spencer</t>
  </si>
  <si>
    <t>Hancock</t>
  </si>
  <si>
    <t>Nordqvist</t>
  </si>
  <si>
    <t>Brenden</t>
  </si>
  <si>
    <t>Escorpioni</t>
  </si>
  <si>
    <t>Loiacono</t>
  </si>
  <si>
    <t>Vergara</t>
  </si>
  <si>
    <t>Fisher</t>
  </si>
  <si>
    <t>Vilho</t>
  </si>
  <si>
    <t>Aatola</t>
  </si>
  <si>
    <t>Guiot</t>
  </si>
  <si>
    <t>JT</t>
  </si>
  <si>
    <t>Hoskins</t>
  </si>
  <si>
    <t>Suco</t>
  </si>
  <si>
    <t>Aspley</t>
  </si>
  <si>
    <t>Matan</t>
  </si>
  <si>
    <t>Achituv</t>
  </si>
  <si>
    <t>Scarbrough</t>
  </si>
  <si>
    <t>Potter</t>
  </si>
  <si>
    <t>Karel</t>
  </si>
  <si>
    <t>Staut</t>
  </si>
  <si>
    <t>Maddie</t>
  </si>
  <si>
    <t>Colleran</t>
  </si>
  <si>
    <t>Colin</t>
  </si>
  <si>
    <t>Aitken</t>
  </si>
  <si>
    <t>Rahim</t>
  </si>
  <si>
    <t>Harry</t>
  </si>
  <si>
    <t>Moss</t>
  </si>
  <si>
    <t>Justin</t>
  </si>
  <si>
    <t>Di Lucia</t>
  </si>
  <si>
    <t>Zagazeta</t>
  </si>
  <si>
    <t>Zanfari</t>
  </si>
  <si>
    <t>Zezatti</t>
  </si>
  <si>
    <t>Zhang</t>
  </si>
  <si>
    <t>Zhao</t>
  </si>
  <si>
    <t>Zhou</t>
  </si>
  <si>
    <t>Zhu</t>
  </si>
  <si>
    <t>Zhuravskiy</t>
  </si>
  <si>
    <t>62</t>
  </si>
  <si>
    <t>EC3 SWC</t>
  </si>
  <si>
    <t>EC4 SWC</t>
  </si>
  <si>
    <t>FR Americas</t>
  </si>
  <si>
    <t>Kyojo Cup</t>
  </si>
  <si>
    <t>USF Pro</t>
  </si>
  <si>
    <t>USF Juniors</t>
  </si>
  <si>
    <t>Dürksen</t>
  </si>
  <si>
    <t>Staněk</t>
  </si>
  <si>
    <t>Villagómez</t>
  </si>
  <si>
    <t>Sebastián</t>
  </si>
  <si>
    <t>Minì</t>
  </si>
  <si>
    <t>Martí</t>
  </si>
  <si>
    <t>Matías</t>
  </si>
  <si>
    <t>Kostić</t>
  </si>
  <si>
    <t>Molnár</t>
  </si>
  <si>
    <t>Naël</t>
  </si>
  <si>
    <t>Théophile</t>
  </si>
  <si>
    <t>Dupé</t>
  </si>
  <si>
    <t>Dobrźanski</t>
  </si>
  <si>
    <t>José</t>
  </si>
  <si>
    <t>Fluxá</t>
  </si>
  <si>
    <t>René</t>
  </si>
  <si>
    <t>Petrović</t>
  </si>
  <si>
    <t>Andrés</t>
  </si>
  <si>
    <t>Cárdenas</t>
  </si>
  <si>
    <t>Finley</t>
  </si>
  <si>
    <t>Strømsted</t>
  </si>
  <si>
    <t>Matúš</t>
  </si>
  <si>
    <t>Bogunović</t>
  </si>
  <si>
    <t>Tuñon</t>
  </si>
  <si>
    <t>Štolcermanis</t>
  </si>
  <si>
    <t>Viişoreanu</t>
  </si>
  <si>
    <t>Rogério</t>
  </si>
  <si>
    <t>De la Torre</t>
  </si>
  <si>
    <t>León</t>
  </si>
  <si>
    <t>De Alba</t>
  </si>
  <si>
    <t>Sæter</t>
  </si>
  <si>
    <t>Câmara</t>
  </si>
  <si>
    <t>Yu Tsai</t>
  </si>
  <si>
    <t>Édouard</t>
  </si>
  <si>
    <t>André</t>
  </si>
  <si>
    <t>Nicolás</t>
  </si>
  <si>
    <t>Cortés</t>
  </si>
  <si>
    <t>De Tullio</t>
  </si>
  <si>
    <t>Kräling</t>
  </si>
  <si>
    <t>Héloïse</t>
  </si>
  <si>
    <t>Jean-Paul</t>
  </si>
  <si>
    <t>Gáspár</t>
  </si>
  <si>
    <t>Niccolò</t>
  </si>
  <si>
    <t>Wai Yip</t>
  </si>
  <si>
    <t>Sebastiánn</t>
  </si>
  <si>
    <t>Garzón</t>
  </si>
  <si>
    <t>František</t>
  </si>
  <si>
    <t>Němec</t>
  </si>
  <si>
    <t>Rafaël</t>
  </si>
  <si>
    <t>Pérard</t>
  </si>
  <si>
    <t>Roméo</t>
  </si>
  <si>
    <t>Nathanaël</t>
  </si>
  <si>
    <t>Gorčica</t>
  </si>
  <si>
    <t>Ying Fu</t>
  </si>
  <si>
    <t>Hady-Noah</t>
  </si>
  <si>
    <t>Nguyễn</t>
  </si>
  <si>
    <t>Elías</t>
  </si>
  <si>
    <t>Alejandro</t>
  </si>
  <si>
    <t>João</t>
  </si>
  <si>
    <t>Scott Kin</t>
  </si>
  <si>
    <t>Gastón</t>
  </si>
  <si>
    <t>Irazú</t>
  </si>
  <si>
    <t>Cantú</t>
  </si>
  <si>
    <t>Iñigo</t>
  </si>
  <si>
    <t>Snebjørn Poulsen</t>
  </si>
  <si>
    <t>Nør-Jensen</t>
  </si>
  <si>
    <t>Cará</t>
  </si>
  <si>
    <t>Tiger</t>
  </si>
  <si>
    <t>Ádám</t>
  </si>
  <si>
    <t>Bättig</t>
  </si>
  <si>
    <t>Garduño</t>
  </si>
  <si>
    <t>Bergström</t>
  </si>
  <si>
    <t>Romuald</t>
  </si>
  <si>
    <t>Piñera</t>
  </si>
  <si>
    <t>D'Orlando</t>
  </si>
  <si>
    <t>Díaz</t>
  </si>
  <si>
    <t>Macéo</t>
  </si>
  <si>
    <t>Tomáš</t>
  </si>
  <si>
    <t>Maciá</t>
  </si>
  <si>
    <t>Flörsch</t>
  </si>
  <si>
    <t>Sjøstrand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</si>
</sst>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63"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  <numFmt numFmtId="0" formatCode="General"/>
    </dxf>
    <dxf>
      <font>
        <b val="0"/>
      </font>
      <numFmt numFmtId="0" formatCode="General"/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3EAA2D-8538-44A0-8A9C-ABEDA79C7178}" name="Table1" displayName="Table1" ref="A1:BM792" totalsRowShown="0">
  <autoFilter ref="A1:BM792" xr:uid="{213EAA2D-8538-44A0-8A9C-ABEDA79C7178}"/>
  <sortState xmlns:xlrd2="http://schemas.microsoft.com/office/spreadsheetml/2017/richdata2" ref="A2:BM792">
    <sortCondition descending="1" ref="C1:C792"/>
  </sortState>
  <tableColumns count="65">
    <tableColumn id="1" xr3:uid="{12755A57-41C0-43BA-80AD-32905ABA1A76}" name="FIRST"/>
    <tableColumn id="2" xr3:uid="{AEED3FF2-6808-4CB4-AF2B-743364576D96}" name="LAST"/>
    <tableColumn id="3" xr3:uid="{F8790B83-460F-4E8A-AD85-D3637804C83E}" name="TOTAL" dataDxfId="62">
      <calculatedColumnFormula>SUM(Table1[[#This Row],[1]:[62]])</calculatedColumnFormula>
    </tableColumn>
    <tableColumn id="4" xr3:uid="{D79F8C75-3987-470F-815E-54EBA775B543}" name="1" dataDxfId="61"/>
    <tableColumn id="5" xr3:uid="{17B5FE3D-14F0-429C-9BF2-DEBC9237E3A2}" name="2" dataDxfId="60"/>
    <tableColumn id="6" xr3:uid="{2948B49C-7A4B-408F-85DB-6E2B6A240193}" name="3" dataDxfId="59"/>
    <tableColumn id="7" xr3:uid="{2B9A0A9F-B888-4641-8813-AD4085F447A7}" name="4" dataDxfId="58"/>
    <tableColumn id="8" xr3:uid="{6D5FE83B-15EA-40A6-94CF-BE9A157C13A5}" name="5" dataDxfId="57"/>
    <tableColumn id="9" xr3:uid="{C8BCC48B-DEEE-484C-BA63-8A3F4FB53DDF}" name="6" dataDxfId="56"/>
    <tableColumn id="10" xr3:uid="{EF327F53-52C3-4123-BA52-3C22094AC6B8}" name="7" dataDxfId="55"/>
    <tableColumn id="11" xr3:uid="{B1C10225-719A-4D25-9724-F03D6E2A233C}" name="8" dataDxfId="54">
      <calculatedColumnFormula>13*4.448</calculatedColumnFormula>
    </tableColumn>
    <tableColumn id="12" xr3:uid="{0FEB6567-0639-43CD-AA94-992D4D5C4FB7}" name="9" dataDxfId="53">
      <calculatedColumnFormula>11*4.448</calculatedColumnFormula>
    </tableColumn>
    <tableColumn id="13" xr3:uid="{3B001A54-DA15-428F-A944-E8BE8B3C0A3C}" name="10" dataDxfId="52"/>
    <tableColumn id="14" xr3:uid="{3D950111-C154-4A41-A2F5-85850F2505E7}" name="11" dataDxfId="51"/>
    <tableColumn id="15" xr3:uid="{6596619D-5449-4B06-8A34-1446485E4A33}" name="12" dataDxfId="50"/>
    <tableColumn id="16" xr3:uid="{DDB7F6B6-FDC4-4A63-AFFC-53E92E46642C}" name="13" dataDxfId="49"/>
    <tableColumn id="17" xr3:uid="{4831CD77-82EA-4415-AF49-5D83009D58F2}" name="14" dataDxfId="48"/>
    <tableColumn id="18" xr3:uid="{74E82833-AFF7-4EE8-B397-7EAD99ED08E4}" name="15" dataDxfId="47"/>
    <tableColumn id="19" xr3:uid="{9017006E-DED6-408C-86B2-E932352DDE54}" name="16" dataDxfId="46"/>
    <tableColumn id="20" xr3:uid="{675CC183-CE5B-43EC-81F4-A5B1F078C8DD}" name="17" dataDxfId="45"/>
    <tableColumn id="21" xr3:uid="{FA7D0D99-2EF0-409F-AB5F-40513D5EB539}" name="18" dataDxfId="44"/>
    <tableColumn id="22" xr3:uid="{01FD93A9-BCF5-4D84-876C-D31E8A5A3B5E}" name="19" dataDxfId="43"/>
    <tableColumn id="23" xr3:uid="{F083E0FF-F46B-4CCA-93F4-3F711093640C}" name="20" dataDxfId="42"/>
    <tableColumn id="24" xr3:uid="{21D731D7-4FEF-42A2-897C-CE873FABE08D}" name="21" dataDxfId="41"/>
    <tableColumn id="25" xr3:uid="{1A38F9B2-FD3A-4769-B3E7-85F8BA147BEB}" name="22" dataDxfId="40"/>
    <tableColumn id="26" xr3:uid="{B25F483C-D2A9-4470-A646-9340A06F9E5D}" name="23" dataDxfId="39"/>
    <tableColumn id="27" xr3:uid="{9F960BB1-9CB1-4FBE-A938-5BBBFC3912EF}" name="24" dataDxfId="38"/>
    <tableColumn id="28" xr3:uid="{FC2C77E2-A3A5-4100-BF07-A9D138A8FD5C}" name="25" dataDxfId="37"/>
    <tableColumn id="29" xr3:uid="{48516294-4114-49FD-A33B-5D94E96BF17C}" name="26" dataDxfId="36"/>
    <tableColumn id="30" xr3:uid="{F440B3CE-162F-43EA-A0CB-532986CC1159}" name="27" dataDxfId="35"/>
    <tableColumn id="31" xr3:uid="{000F2587-2C85-45F4-B6C3-046BA8DB26D7}" name="28" dataDxfId="34"/>
    <tableColumn id="32" xr3:uid="{02CA984C-0F86-496D-8F6F-BF184172DAC9}" name="29" dataDxfId="33"/>
    <tableColumn id="33" xr3:uid="{0B855E6F-37B7-49F9-A40D-4BABA1D70F6E}" name="30" dataDxfId="32"/>
    <tableColumn id="34" xr3:uid="{FC5D8C31-00AD-4D4C-B65A-B959F92766F4}" name="31" dataDxfId="31"/>
    <tableColumn id="35" xr3:uid="{209C5146-1E3B-4805-9420-B09479A86BEB}" name="32" dataDxfId="30"/>
    <tableColumn id="36" xr3:uid="{80269F56-97C4-4111-A022-1DB797A0FCD7}" name="33" dataDxfId="29"/>
    <tableColumn id="37" xr3:uid="{CECA7119-37B8-4BFB-974F-6F78F08A6F5D}" name="34" dataDxfId="28"/>
    <tableColumn id="38" xr3:uid="{6A386AE8-5A21-4605-A2D7-01C679B77EB4}" name="35" dataDxfId="27"/>
    <tableColumn id="39" xr3:uid="{D8D5D95E-2305-40DC-A049-E055C961D13C}" name="36" dataDxfId="26"/>
    <tableColumn id="40" xr3:uid="{56660CD9-7D9D-4169-8CBA-1611C03B47CE}" name="37" dataDxfId="25"/>
    <tableColumn id="41" xr3:uid="{55EBF1C1-96EC-4E6F-8781-3FF987CD8EEB}" name="38" dataDxfId="24"/>
    <tableColumn id="42" xr3:uid="{411033F4-893E-4DE4-A257-89CF2601A354}" name="39" dataDxfId="23"/>
    <tableColumn id="43" xr3:uid="{888B92FE-C055-48EB-81D3-D6EF73042762}" name="40" dataDxfId="22"/>
    <tableColumn id="44" xr3:uid="{9C214FC7-6A44-4FAA-AFEB-A600E5750E35}" name="41" dataDxfId="21"/>
    <tableColumn id="45" xr3:uid="{042BB6A2-1F47-4177-8BCB-7D513EA310BF}" name="42" dataDxfId="20"/>
    <tableColumn id="46" xr3:uid="{5650F324-80AC-41BA-8E1B-FE29B9098634}" name="43" dataDxfId="19"/>
    <tableColumn id="47" xr3:uid="{1661FE7D-3A3F-4AEA-BA70-ED946745CE9C}" name="44" dataDxfId="18"/>
    <tableColumn id="48" xr3:uid="{8EF3EDF5-7C08-419C-A6F5-9431DF2D6CB5}" name="45" dataDxfId="17"/>
    <tableColumn id="49" xr3:uid="{B30F90F6-8D77-42F3-A937-BDD3D21F0170}" name="46" dataDxfId="16"/>
    <tableColumn id="50" xr3:uid="{22E69EB8-1A11-4FF7-86E8-B9F7A6BD7B39}" name="47" dataDxfId="15"/>
    <tableColumn id="51" xr3:uid="{B8B060CC-2CD4-4A0D-8998-9DE89862A112}" name="48" dataDxfId="14"/>
    <tableColumn id="52" xr3:uid="{89433C9E-BC91-41B5-A426-6D79FCF1FDF6}" name="49" dataDxfId="13"/>
    <tableColumn id="53" xr3:uid="{67D020F1-1863-4C59-AB9E-DE493BA9B852}" name="50" dataDxfId="12"/>
    <tableColumn id="54" xr3:uid="{A657DEA6-18E8-4B5E-AB41-F4A201B3BEFF}" name="51" dataDxfId="11"/>
    <tableColumn id="55" xr3:uid="{4082DC7C-90B4-4DC7-B29C-B02894B22508}" name="52" dataDxfId="10"/>
    <tableColumn id="56" xr3:uid="{62DDFE98-BEC9-42BE-8C6E-04C67B560F69}" name="53" dataDxfId="9"/>
    <tableColumn id="57" xr3:uid="{CF397F4B-1A2F-45D5-B187-0AA30A1E78B6}" name="54" dataDxfId="8"/>
    <tableColumn id="58" xr3:uid="{04A9C839-9653-43F7-AE9B-48EA36CACF45}" name="55" dataDxfId="7"/>
    <tableColumn id="59" xr3:uid="{7D45BBB1-382F-4FE5-94A3-31DF753AB093}" name="56" dataDxfId="6"/>
    <tableColumn id="60" xr3:uid="{26BF1A30-EE0B-4597-B0F6-E1C0C79C9DFB}" name="57" dataDxfId="5"/>
    <tableColumn id="61" xr3:uid="{5A51742A-07AF-4779-8C38-1AF87B1E1D44}" name="58" dataDxfId="4"/>
    <tableColumn id="62" xr3:uid="{0AED95F8-D1AD-41AF-8B2F-A36CB6816E1E}" name="59" dataDxfId="3"/>
    <tableColumn id="63" xr3:uid="{9CFCF41F-6160-4B1C-8212-ACBEDDE1047F}" name="60" dataDxfId="2"/>
    <tableColumn id="64" xr3:uid="{1BBDDFD1-9791-4C38-9595-967BB2D50934}" name="61" dataDxfId="1"/>
    <tableColumn id="65" xr3:uid="{E9BCAC03-F0A1-4627-AA4B-D0B3ED7F0172}" name="6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4"/>
  <sheetViews>
    <sheetView zoomScale="85" workbookViewId="0">
      <pane ySplit="1" topLeftCell="A2" activePane="bottomLeft" state="frozen"/>
      <selection pane="bottomLeft" activeCell="L10" sqref="L10"/>
    </sheetView>
  </sheetViews>
  <sheetFormatPr baseColWidth="10" defaultColWidth="8.83203125" defaultRowHeight="15" x14ac:dyDescent="0.2"/>
  <cols>
    <col min="1" max="1" width="9.6640625" customWidth="1"/>
  </cols>
  <sheetData>
    <row r="1" spans="1:34" x14ac:dyDescent="0.2">
      <c r="A1" t="s">
        <v>0</v>
      </c>
      <c r="B1" t="s">
        <v>1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</row>
    <row r="2" spans="1:34" x14ac:dyDescent="0.2">
      <c r="A2" t="s">
        <v>2</v>
      </c>
      <c r="B2">
        <f>SUM(C2:Q2)</f>
        <v>855.87</v>
      </c>
      <c r="C2">
        <f>13*4.95</f>
        <v>64.350000000000009</v>
      </c>
      <c r="D2">
        <f>13*4.95</f>
        <v>64.350000000000009</v>
      </c>
      <c r="E2">
        <f>13*4.95</f>
        <v>64.350000000000009</v>
      </c>
      <c r="F2">
        <f>18*3.41</f>
        <v>61.38</v>
      </c>
      <c r="G2">
        <f>14*3.41</f>
        <v>47.74</v>
      </c>
      <c r="H2">
        <f>18*3.41</f>
        <v>61.38</v>
      </c>
      <c r="I2">
        <f>16*4.448</f>
        <v>71.168000000000006</v>
      </c>
      <c r="J2">
        <f>13*4.448</f>
        <v>57.824000000000005</v>
      </c>
      <c r="K2">
        <f>11*4.448</f>
        <v>48.928000000000004</v>
      </c>
      <c r="L2">
        <f>13*3.93</f>
        <v>51.09</v>
      </c>
      <c r="M2">
        <f>14*3.93</f>
        <v>55.02</v>
      </c>
      <c r="N2">
        <f>15*3.93</f>
        <v>58.95</v>
      </c>
      <c r="O2">
        <f>12*3.93</f>
        <v>47.160000000000004</v>
      </c>
      <c r="P2">
        <f>12*3.93</f>
        <v>47.160000000000004</v>
      </c>
      <c r="Q2">
        <f>14*3.93</f>
        <v>55.02</v>
      </c>
    </row>
    <row r="3" spans="1:34" x14ac:dyDescent="0.2">
      <c r="A3" t="s">
        <v>46</v>
      </c>
      <c r="B3">
        <f>SUM(C3:K3)</f>
        <v>768.72899999999993</v>
      </c>
      <c r="C3">
        <f>16*5.822</f>
        <v>93.152000000000001</v>
      </c>
      <c r="D3">
        <f>16*5.822</f>
        <v>93.152000000000001</v>
      </c>
      <c r="E3">
        <f>16*5.822</f>
        <v>93.152000000000001</v>
      </c>
      <c r="F3">
        <f>15*5.245</f>
        <v>78.674999999999997</v>
      </c>
      <c r="G3">
        <f>18*5.245</f>
        <v>94.41</v>
      </c>
      <c r="H3">
        <f>15*5.245</f>
        <v>78.674999999999997</v>
      </c>
      <c r="I3">
        <f>12*5.793</f>
        <v>69.516000000000005</v>
      </c>
      <c r="J3">
        <f>15*5.793</f>
        <v>86.894999999999996</v>
      </c>
      <c r="K3">
        <f>14*5.793</f>
        <v>81.102000000000004</v>
      </c>
    </row>
    <row r="4" spans="1:34" x14ac:dyDescent="0.2">
      <c r="A4" t="s">
        <v>93</v>
      </c>
      <c r="B4">
        <f>SUM(C4:T4)</f>
        <v>1435.8139999999999</v>
      </c>
      <c r="C4">
        <f>21*4.326</f>
        <v>90.845999999999989</v>
      </c>
      <c r="D4">
        <f>22*4.326</f>
        <v>95.171999999999997</v>
      </c>
      <c r="E4">
        <f>16*4.653</f>
        <v>74.447999999999993</v>
      </c>
      <c r="F4">
        <f>10*4.653</f>
        <v>46.529999999999994</v>
      </c>
      <c r="G4">
        <f>16*4.653</f>
        <v>74.447999999999993</v>
      </c>
      <c r="H4">
        <f>15*5.822</f>
        <v>87.33</v>
      </c>
      <c r="I4">
        <f>10*5.822</f>
        <v>58.22</v>
      </c>
      <c r="J4">
        <f>16*5.822</f>
        <v>93.152000000000001</v>
      </c>
      <c r="K4">
        <f>12*5.793</f>
        <v>69.516000000000005</v>
      </c>
      <c r="L4">
        <f>18*5.793</f>
        <v>104.274</v>
      </c>
      <c r="M4">
        <f>21*4.555</f>
        <v>95.655000000000001</v>
      </c>
      <c r="N4">
        <f>19*4.555</f>
        <v>86.544999999999987</v>
      </c>
      <c r="O4">
        <f>7*7.004</f>
        <v>49.027999999999999</v>
      </c>
      <c r="P4">
        <f>12*7.004</f>
        <v>84.048000000000002</v>
      </c>
      <c r="Q4">
        <f>18*4.428</f>
        <v>79.703999999999994</v>
      </c>
      <c r="R4">
        <f>20*4.428</f>
        <v>88.56</v>
      </c>
      <c r="S4">
        <f>17*4.657</f>
        <v>79.168999999999997</v>
      </c>
      <c r="T4">
        <f>17*4.657</f>
        <v>79.168999999999997</v>
      </c>
    </row>
    <row r="5" spans="1:34" x14ac:dyDescent="0.2">
      <c r="A5" t="s">
        <v>1361</v>
      </c>
      <c r="B5">
        <f>SUM(C5:J5)</f>
        <v>629.98500000000001</v>
      </c>
      <c r="C5">
        <f>20*4.428</f>
        <v>88.56</v>
      </c>
      <c r="D5">
        <f>14*4.428</f>
        <v>61.991999999999997</v>
      </c>
      <c r="E5">
        <f>18*4.428</f>
        <v>79.703999999999994</v>
      </c>
      <c r="F5">
        <f>17*4.653</f>
        <v>79.100999999999999</v>
      </c>
      <c r="G5">
        <f>12*4.653</f>
        <v>55.835999999999999</v>
      </c>
      <c r="H5">
        <f>19*4.653</f>
        <v>88.406999999999996</v>
      </c>
      <c r="I5">
        <f>16*5.345</f>
        <v>85.52</v>
      </c>
      <c r="J5">
        <f>17*5.345</f>
        <v>90.864999999999995</v>
      </c>
    </row>
    <row r="6" spans="1:34" x14ac:dyDescent="0.2">
      <c r="A6" t="s">
        <v>1362</v>
      </c>
      <c r="B6">
        <f>SUM(C6:K6)</f>
        <v>537.11500000000001</v>
      </c>
      <c r="C6">
        <f>12*4.428</f>
        <v>53.135999999999996</v>
      </c>
      <c r="D6">
        <f>13*4.428</f>
        <v>57.564</v>
      </c>
      <c r="E6">
        <f>12*4.428</f>
        <v>53.135999999999996</v>
      </c>
      <c r="F6">
        <f>15*4.653</f>
        <v>69.794999999999987</v>
      </c>
      <c r="G6">
        <f>11*4.653</f>
        <v>51.182999999999993</v>
      </c>
      <c r="H6">
        <f>19*4.653</f>
        <v>88.406999999999996</v>
      </c>
      <c r="I6">
        <f>13*4.313</f>
        <v>56.068999999999996</v>
      </c>
      <c r="J6">
        <f>9*4.313</f>
        <v>38.817</v>
      </c>
      <c r="K6">
        <f>16*4.313</f>
        <v>69.007999999999996</v>
      </c>
    </row>
    <row r="7" spans="1:34" x14ac:dyDescent="0.2">
      <c r="A7" t="s">
        <v>212</v>
      </c>
      <c r="B7">
        <f>SUM(C7:Z7)</f>
        <v>1997.1230000000003</v>
      </c>
      <c r="C7">
        <f>18*4.653</f>
        <v>83.753999999999991</v>
      </c>
      <c r="D7">
        <f>18*4.653</f>
        <v>83.753999999999991</v>
      </c>
      <c r="E7">
        <f>13*4.653</f>
        <v>60.488999999999997</v>
      </c>
      <c r="F7">
        <f>12*7.004</f>
        <v>84.048000000000002</v>
      </c>
      <c r="G7">
        <f>13*7.004</f>
        <v>91.051999999999992</v>
      </c>
      <c r="H7">
        <f>13*7.004</f>
        <v>91.051999999999992</v>
      </c>
      <c r="I7">
        <f>18*4.574</f>
        <v>82.331999999999994</v>
      </c>
      <c r="J7">
        <f>17*4.574</f>
        <v>77.757999999999996</v>
      </c>
      <c r="K7">
        <f>18*4.574</f>
        <v>82.331999999999994</v>
      </c>
      <c r="L7">
        <f>17*4.381</f>
        <v>74.477000000000004</v>
      </c>
      <c r="M7">
        <f>17*4.381</f>
        <v>74.477000000000004</v>
      </c>
      <c r="N7">
        <f>17*4.381</f>
        <v>74.477000000000004</v>
      </c>
      <c r="O7">
        <f>15*5.822</f>
        <v>87.33</v>
      </c>
      <c r="P7">
        <f>15*5.822</f>
        <v>87.33</v>
      </c>
      <c r="Q7">
        <f>15*5.822</f>
        <v>87.33</v>
      </c>
      <c r="R7">
        <f>20*4.326</f>
        <v>86.52</v>
      </c>
      <c r="S7">
        <f>20*4.326</f>
        <v>86.52</v>
      </c>
      <c r="T7">
        <f>20*4.326</f>
        <v>86.52</v>
      </c>
      <c r="U7">
        <f>17*4.657</f>
        <v>79.168999999999997</v>
      </c>
      <c r="V7">
        <f>17*4.657</f>
        <v>79.168999999999997</v>
      </c>
      <c r="W7">
        <f>17*4.657</f>
        <v>79.168999999999997</v>
      </c>
      <c r="X7">
        <f>16*5.793</f>
        <v>92.688000000000002</v>
      </c>
      <c r="Y7">
        <f>16*5.793</f>
        <v>92.688000000000002</v>
      </c>
      <c r="Z7">
        <f>16*5.793</f>
        <v>92.688000000000002</v>
      </c>
    </row>
    <row r="8" spans="1:34" x14ac:dyDescent="0.2">
      <c r="A8" t="s">
        <v>239</v>
      </c>
      <c r="B8">
        <f>SUM(C8:P8)</f>
        <v>1017.905</v>
      </c>
      <c r="C8">
        <f>13*5.451</f>
        <v>70.863</v>
      </c>
      <c r="D8">
        <f>11*5.451</f>
        <v>59.960999999999999</v>
      </c>
      <c r="E8">
        <f>13*6.174</f>
        <v>80.262</v>
      </c>
      <c r="F8">
        <f>13*6.174</f>
        <v>80.262</v>
      </c>
      <c r="G8">
        <f>13*5.412</f>
        <v>70.355999999999995</v>
      </c>
      <c r="H8">
        <f>17*4.361</f>
        <v>74.137</v>
      </c>
      <c r="I8">
        <f>17*4.361</f>
        <v>74.137</v>
      </c>
      <c r="J8">
        <f>16*4.361</f>
        <v>69.775999999999996</v>
      </c>
      <c r="K8">
        <f>17*4.259</f>
        <v>72.403000000000006</v>
      </c>
      <c r="L8">
        <f>17*4.259</f>
        <v>72.403000000000006</v>
      </c>
      <c r="M8">
        <f>14*4.94</f>
        <v>69.160000000000011</v>
      </c>
      <c r="N8">
        <f>14*4.94</f>
        <v>69.160000000000011</v>
      </c>
      <c r="O8">
        <f>12*6.201</f>
        <v>74.411999999999992</v>
      </c>
      <c r="P8">
        <f>13*6.201</f>
        <v>80.613</v>
      </c>
    </row>
    <row r="9" spans="1:34" x14ac:dyDescent="0.2">
      <c r="A9" t="s">
        <v>268</v>
      </c>
      <c r="B9">
        <f>SUM(C9:AC9)</f>
        <v>3778.8440000000001</v>
      </c>
      <c r="C9">
        <f>23*5.278</f>
        <v>121.39399999999999</v>
      </c>
      <c r="D9">
        <f>23*5.412</f>
        <v>124.476</v>
      </c>
      <c r="E9">
        <f>32*5.412</f>
        <v>173.184</v>
      </c>
      <c r="F9">
        <f>20*6.174</f>
        <v>123.48</v>
      </c>
      <c r="G9">
        <f>28*6.174</f>
        <v>172.87200000000001</v>
      </c>
      <c r="H9">
        <f>25*4.909</f>
        <v>122.72499999999999</v>
      </c>
      <c r="I9">
        <f>35*4.909</f>
        <v>171.815</v>
      </c>
      <c r="J9">
        <f>30*3.337</f>
        <v>100.11</v>
      </c>
      <c r="K9">
        <f>16*3.337</f>
        <v>53.392000000000003</v>
      </c>
      <c r="L9">
        <f>26*4.657</f>
        <v>121.08199999999999</v>
      </c>
      <c r="M9">
        <f>37*4.657</f>
        <v>172.309</v>
      </c>
      <c r="N9">
        <f>28*4.326</f>
        <v>121.12799999999999</v>
      </c>
      <c r="O9">
        <f>40*4.326</f>
        <v>173.04</v>
      </c>
      <c r="P9">
        <f>21*5.891</f>
        <v>123.711</v>
      </c>
      <c r="Q9">
        <f>29*5.891</f>
        <v>170.839</v>
      </c>
      <c r="R9">
        <f>18*7.004</f>
        <v>126.07199999999999</v>
      </c>
      <c r="S9">
        <f>19*7.004</f>
        <v>133.07599999999999</v>
      </c>
      <c r="T9">
        <f>28*4.381</f>
        <v>122.66800000000001</v>
      </c>
      <c r="U9">
        <f>37*4.381</f>
        <v>162.09700000000001</v>
      </c>
      <c r="V9">
        <f>21*5.793</f>
        <v>121.65300000000001</v>
      </c>
      <c r="W9">
        <f>30*5.793</f>
        <v>173.79</v>
      </c>
      <c r="X9">
        <f>21*6.003</f>
        <v>126.063</v>
      </c>
      <c r="Y9">
        <f>29*6.003</f>
        <v>174.08699999999999</v>
      </c>
      <c r="Z9">
        <f>23*5.419</f>
        <v>124.63699999999999</v>
      </c>
      <c r="AA9">
        <f>32*5.419</f>
        <v>173.40799999999999</v>
      </c>
      <c r="AB9">
        <f>23*5.281</f>
        <v>121.46299999999999</v>
      </c>
      <c r="AC9">
        <f>33*5.281</f>
        <v>174.273</v>
      </c>
    </row>
    <row r="10" spans="1:34" x14ac:dyDescent="0.2">
      <c r="A10" t="s">
        <v>311</v>
      </c>
      <c r="B10">
        <f>SUM(C10:U10)</f>
        <v>1869.1539999999995</v>
      </c>
      <c r="C10">
        <f>20*5.278</f>
        <v>105.55999999999999</v>
      </c>
      <c r="D10">
        <f>16*5.278</f>
        <v>84.447999999999993</v>
      </c>
      <c r="E10">
        <f>19*5.412</f>
        <v>102.828</v>
      </c>
      <c r="F10">
        <f>22*5.412</f>
        <v>119.06399999999999</v>
      </c>
      <c r="G10">
        <f>18*4.909</f>
        <v>88.361999999999995</v>
      </c>
      <c r="H10">
        <f>22*4.909</f>
        <v>107.99799999999999</v>
      </c>
      <c r="I10">
        <f>23*3.337</f>
        <v>76.751000000000005</v>
      </c>
      <c r="J10">
        <f>27*3.337</f>
        <v>90.099000000000004</v>
      </c>
      <c r="K10">
        <f>21*4.657</f>
        <v>97.796999999999997</v>
      </c>
      <c r="L10">
        <f>25*4.657</f>
        <v>116.425</v>
      </c>
      <c r="M10">
        <f>21*4.326</f>
        <v>90.845999999999989</v>
      </c>
      <c r="N10">
        <f>26*4.326</f>
        <v>112.47599999999998</v>
      </c>
      <c r="O10">
        <f>18*5.891</f>
        <v>106.038</v>
      </c>
      <c r="P10">
        <f>12*5.891</f>
        <v>70.692000000000007</v>
      </c>
      <c r="Q10">
        <f>12*7.004</f>
        <v>84.048000000000002</v>
      </c>
      <c r="R10">
        <f>19*4.381</f>
        <v>83.239000000000004</v>
      </c>
      <c r="S10">
        <f>23*4.381</f>
        <v>100.76300000000001</v>
      </c>
      <c r="T10">
        <f>18*5.793</f>
        <v>104.274</v>
      </c>
      <c r="U10">
        <f>22*5.793</f>
        <v>127.446</v>
      </c>
    </row>
    <row r="11" spans="1:34" x14ac:dyDescent="0.2">
      <c r="A11" t="s">
        <v>345</v>
      </c>
      <c r="B11">
        <f>SUM(C11:W11)</f>
        <v>1361.2819999999999</v>
      </c>
      <c r="C11">
        <f>20*4.309</f>
        <v>86.18</v>
      </c>
      <c r="D11">
        <f>13*4.309</f>
        <v>56.017000000000003</v>
      </c>
      <c r="E11">
        <f>18*4.309</f>
        <v>77.561999999999998</v>
      </c>
      <c r="F11">
        <f>20*3.443</f>
        <v>68.86</v>
      </c>
      <c r="G11">
        <f>15*3.443</f>
        <v>51.645000000000003</v>
      </c>
      <c r="H11">
        <f>22*3.443</f>
        <v>75.745999999999995</v>
      </c>
      <c r="I11">
        <f>22*3.493</f>
        <v>76.846000000000004</v>
      </c>
      <c r="J11">
        <f>15*3.493</f>
        <v>52.394999999999996</v>
      </c>
      <c r="K11">
        <f>22*3.493</f>
        <v>76.846000000000004</v>
      </c>
      <c r="L11">
        <f>21*3.443</f>
        <v>72.302999999999997</v>
      </c>
      <c r="M11">
        <f>14*3.443</f>
        <v>48.201999999999998</v>
      </c>
      <c r="N11">
        <f>22*3.443</f>
        <v>75.745999999999995</v>
      </c>
      <c r="O11">
        <f>20*4.309</f>
        <v>86.18</v>
      </c>
      <c r="P11">
        <f>12*4.309</f>
        <v>51.707999999999998</v>
      </c>
      <c r="Q11">
        <f>20*4.309</f>
        <v>86.18</v>
      </c>
      <c r="R11">
        <f>17*4.309</f>
        <v>73.253</v>
      </c>
      <c r="S11">
        <f>13*4.309</f>
        <v>56.017000000000003</v>
      </c>
      <c r="T11">
        <f>18*4.309</f>
        <v>77.561999999999998</v>
      </c>
      <c r="U11">
        <f>11*4.309</f>
        <v>47.399000000000001</v>
      </c>
      <c r="V11">
        <f>6*4.309</f>
        <v>25.853999999999999</v>
      </c>
      <c r="W11">
        <f>9*4.309</f>
        <v>38.780999999999999</v>
      </c>
    </row>
    <row r="12" spans="1:34" x14ac:dyDescent="0.2">
      <c r="A12" t="s">
        <v>423</v>
      </c>
      <c r="B12">
        <f>SUM(C12:AH12)</f>
        <v>1740.4249999999997</v>
      </c>
      <c r="C12">
        <f>15*3.185</f>
        <v>47.774999999999999</v>
      </c>
      <c r="D12">
        <f>13*3.185</f>
        <v>41.405000000000001</v>
      </c>
      <c r="E12">
        <f>18*3.185</f>
        <v>57.33</v>
      </c>
      <c r="F12">
        <f>9*5.891</f>
        <v>53.018999999999998</v>
      </c>
      <c r="G12">
        <f>9*5.891</f>
        <v>53.018999999999998</v>
      </c>
      <c r="H12">
        <f>11*5.891</f>
        <v>64.801000000000002</v>
      </c>
      <c r="I12">
        <f>11*4.778</f>
        <v>52.557999999999993</v>
      </c>
      <c r="J12">
        <f>11*4.778</f>
        <v>52.557999999999993</v>
      </c>
      <c r="K12">
        <f>14*4.778</f>
        <v>66.891999999999996</v>
      </c>
      <c r="L12">
        <f>5*3.792</f>
        <v>18.96</v>
      </c>
      <c r="M12">
        <f>15*3.792</f>
        <v>56.879999999999995</v>
      </c>
      <c r="N12">
        <f>19*3.792</f>
        <v>72.048000000000002</v>
      </c>
      <c r="O12">
        <f>15*4.332</f>
        <v>64.98</v>
      </c>
      <c r="P12">
        <f>15*4.332</f>
        <v>64.98</v>
      </c>
      <c r="Q12">
        <f>7*4.332</f>
        <v>30.323999999999998</v>
      </c>
      <c r="R12">
        <f>12*4.259</f>
        <v>51.108000000000004</v>
      </c>
      <c r="S12">
        <f>11*4.259</f>
        <v>46.849000000000004</v>
      </c>
      <c r="T12">
        <f>6*4.259</f>
        <v>25.554000000000002</v>
      </c>
      <c r="U12">
        <f>20*2.039</f>
        <v>40.78</v>
      </c>
      <c r="V12">
        <f>20*2.039</f>
        <v>40.78</v>
      </c>
      <c r="W12">
        <f>23*2.039</f>
        <v>46.897000000000006</v>
      </c>
      <c r="X12">
        <f>14*4.003</f>
        <v>56.042000000000002</v>
      </c>
      <c r="Y12">
        <f>14*4.003</f>
        <v>56.042000000000002</v>
      </c>
      <c r="Z12">
        <f>17*4.003</f>
        <v>68.051000000000002</v>
      </c>
      <c r="AA12">
        <f>22*2.64</f>
        <v>58.080000000000005</v>
      </c>
      <c r="AB12">
        <f>20*2.64</f>
        <v>52.800000000000004</v>
      </c>
      <c r="AC12">
        <f>23*2.64</f>
        <v>60.720000000000006</v>
      </c>
      <c r="AD12">
        <f>14*3.916</f>
        <v>54.823999999999998</v>
      </c>
      <c r="AE12">
        <f>14*3.916</f>
        <v>54.823999999999998</v>
      </c>
      <c r="AF12">
        <f>18*3.916</f>
        <v>70.488</v>
      </c>
      <c r="AG12">
        <f>13*5.891</f>
        <v>76.582999999999998</v>
      </c>
      <c r="AH12">
        <f>14*5.891</f>
        <v>82.474000000000004</v>
      </c>
    </row>
    <row r="13" spans="1:34" x14ac:dyDescent="0.2">
      <c r="A13" t="s">
        <v>424</v>
      </c>
      <c r="B13">
        <f>SUM(C13:T13)</f>
        <v>1149.7259999999999</v>
      </c>
      <c r="C13">
        <f>15*4.326</f>
        <v>64.89</v>
      </c>
      <c r="D13">
        <f>16*4.326</f>
        <v>69.215999999999994</v>
      </c>
      <c r="E13">
        <f>12*4.326</f>
        <v>51.911999999999992</v>
      </c>
      <c r="F13">
        <f>12*4.326</f>
        <v>51.911999999999992</v>
      </c>
      <c r="G13">
        <f>14*4.326</f>
        <v>60.563999999999993</v>
      </c>
      <c r="H13">
        <f>15*4.326</f>
        <v>64.89</v>
      </c>
      <c r="I13">
        <f>17*4.241</f>
        <v>72.096999999999994</v>
      </c>
      <c r="J13">
        <f>17*4.241</f>
        <v>72.096999999999994</v>
      </c>
      <c r="K13">
        <f>14*4.241</f>
        <v>59.373999999999995</v>
      </c>
      <c r="L13">
        <f>12*4.212</f>
        <v>50.543999999999997</v>
      </c>
      <c r="M13">
        <f>16*4.212</f>
        <v>67.391999999999996</v>
      </c>
      <c r="N13">
        <f>11*4.212</f>
        <v>46.331999999999994</v>
      </c>
      <c r="O13">
        <f>12*5.922</f>
        <v>71.063999999999993</v>
      </c>
      <c r="P13">
        <f>12*5.922</f>
        <v>71.063999999999993</v>
      </c>
      <c r="Q13">
        <f>12*5.922</f>
        <v>71.063999999999993</v>
      </c>
      <c r="R13">
        <f>13*5.403</f>
        <v>70.23899999999999</v>
      </c>
      <c r="S13">
        <f>13*5.403</f>
        <v>70.23899999999999</v>
      </c>
      <c r="T13">
        <f>12*5.403</f>
        <v>64.835999999999999</v>
      </c>
    </row>
    <row r="14" spans="1:34" x14ac:dyDescent="0.2">
      <c r="A14" t="s">
        <v>452</v>
      </c>
      <c r="B14">
        <f>SUM(C14:V14)</f>
        <v>1382.7529999999997</v>
      </c>
      <c r="C14">
        <f>17*4.01</f>
        <v>68.17</v>
      </c>
      <c r="D14">
        <f>16*4.01</f>
        <v>64.16</v>
      </c>
      <c r="E14">
        <f>13*4.01</f>
        <v>52.129999999999995</v>
      </c>
      <c r="F14">
        <f>18*4.01</f>
        <v>72.179999999999993</v>
      </c>
      <c r="G14">
        <f>12*5.451</f>
        <v>65.411999999999992</v>
      </c>
      <c r="H14">
        <f>13*5.451</f>
        <v>70.863</v>
      </c>
      <c r="I14">
        <f>16*5.451</f>
        <v>87.215999999999994</v>
      </c>
      <c r="J14">
        <f>12*5.451</f>
        <v>65.411999999999992</v>
      </c>
      <c r="K14">
        <f>16*4.318</f>
        <v>69.087999999999994</v>
      </c>
      <c r="L14">
        <f>17*4.318</f>
        <v>73.405999999999992</v>
      </c>
      <c r="M14">
        <f>17*4.318</f>
        <v>73.405999999999992</v>
      </c>
      <c r="N14">
        <f>17*4.318</f>
        <v>73.405999999999992</v>
      </c>
      <c r="O14">
        <f>18*3.26</f>
        <v>58.679999999999993</v>
      </c>
      <c r="P14">
        <f>21*3.26</f>
        <v>68.459999999999994</v>
      </c>
      <c r="Q14">
        <f>19*3.26</f>
        <v>61.94</v>
      </c>
      <c r="R14">
        <f>20*3.26</f>
        <v>65.199999999999989</v>
      </c>
      <c r="S14">
        <f>18*4.318</f>
        <v>77.72399999999999</v>
      </c>
      <c r="T14">
        <f>17*4.318</f>
        <v>73.405999999999992</v>
      </c>
      <c r="U14">
        <f>16*4.318</f>
        <v>69.087999999999994</v>
      </c>
      <c r="V14">
        <f>17*4.318</f>
        <v>73.405999999999992</v>
      </c>
    </row>
    <row r="15" spans="1:34" x14ac:dyDescent="0.2">
      <c r="A15" t="s">
        <v>518</v>
      </c>
      <c r="B15">
        <f>SUM(C15:T15)</f>
        <v>1237.5889999999999</v>
      </c>
      <c r="C15">
        <f>17*3.636</f>
        <v>61.812000000000005</v>
      </c>
      <c r="D15">
        <f>14*3.636</f>
        <v>50.904000000000003</v>
      </c>
      <c r="E15">
        <f>15*3.636</f>
        <v>54.54</v>
      </c>
      <c r="F15">
        <f>18*3.801</f>
        <v>68.418000000000006</v>
      </c>
      <c r="G15">
        <f>20*3.801</f>
        <v>76.02000000000001</v>
      </c>
      <c r="H15">
        <f>22*3.801</f>
        <v>83.622</v>
      </c>
      <c r="I15">
        <f>10*7.004</f>
        <v>70.039999999999992</v>
      </c>
      <c r="J15">
        <f>12*7.004</f>
        <v>84.048000000000002</v>
      </c>
      <c r="K15">
        <f>11*7.004</f>
        <v>77.043999999999997</v>
      </c>
      <c r="L15">
        <f>16*4.411</f>
        <v>70.575999999999993</v>
      </c>
      <c r="M15">
        <f>15*4.411</f>
        <v>66.164999999999992</v>
      </c>
      <c r="N15">
        <f>16*4.411</f>
        <v>70.575999999999993</v>
      </c>
      <c r="O15">
        <f>20*3.156</f>
        <v>63.120000000000005</v>
      </c>
      <c r="P15">
        <f>18*3.156</f>
        <v>56.808</v>
      </c>
      <c r="Q15">
        <f>21*3.156</f>
        <v>66.275999999999996</v>
      </c>
      <c r="R15">
        <f>19*4.185</f>
        <v>79.514999999999986</v>
      </c>
      <c r="S15">
        <f>17*4.185</f>
        <v>71.144999999999996</v>
      </c>
      <c r="T15">
        <f>16*4.185</f>
        <v>66.959999999999994</v>
      </c>
    </row>
    <row r="16" spans="1:34" x14ac:dyDescent="0.2">
      <c r="A16" t="s">
        <v>539</v>
      </c>
      <c r="B16">
        <f>SUM(C16:Q16)</f>
        <v>796.3610000000001</v>
      </c>
      <c r="C16">
        <f>20*2.3</f>
        <v>46</v>
      </c>
      <c r="D16">
        <f>21*2.3</f>
        <v>48.3</v>
      </c>
      <c r="E16">
        <f>14*3.712</f>
        <v>51.968000000000004</v>
      </c>
      <c r="F16">
        <f>16*3.712</f>
        <v>59.392000000000003</v>
      </c>
      <c r="G16">
        <f>16*3.712</f>
        <v>59.392000000000003</v>
      </c>
      <c r="H16">
        <f>16*3.712</f>
        <v>59.392000000000003</v>
      </c>
      <c r="I16">
        <f>24*2.3</f>
        <v>55.199999999999996</v>
      </c>
      <c r="J16">
        <f>23*2.3</f>
        <v>52.9</v>
      </c>
      <c r="K16">
        <f>23*2.3</f>
        <v>52.9</v>
      </c>
      <c r="L16">
        <f>24*2.3</f>
        <v>55.199999999999996</v>
      </c>
      <c r="M16">
        <f>23*2.3</f>
        <v>52.9</v>
      </c>
      <c r="N16">
        <f>23*2.3</f>
        <v>52.9</v>
      </c>
      <c r="O16">
        <f>24*2.3</f>
        <v>55.199999999999996</v>
      </c>
      <c r="P16">
        <f>23*1.933</f>
        <v>44.459000000000003</v>
      </c>
      <c r="Q16">
        <f>26*1.933</f>
        <v>50.258000000000003</v>
      </c>
    </row>
    <row r="17" spans="1:26" x14ac:dyDescent="0.2">
      <c r="A17" t="s">
        <v>607</v>
      </c>
      <c r="B17">
        <f>SUM(C17:U17)</f>
        <v>1334.4289999999999</v>
      </c>
      <c r="C17">
        <f>17*4.226</f>
        <v>71.841999999999999</v>
      </c>
      <c r="D17">
        <f>15*4.226</f>
        <v>63.39</v>
      </c>
      <c r="E17">
        <f>17*4.226</f>
        <v>71.841999999999999</v>
      </c>
      <c r="F17">
        <f>17*4.226</f>
        <v>71.841999999999999</v>
      </c>
      <c r="G17">
        <f>15*4.085</f>
        <v>61.274999999999999</v>
      </c>
      <c r="H17">
        <f>16*4.085</f>
        <v>65.36</v>
      </c>
      <c r="I17">
        <f>15*4.085</f>
        <v>61.274999999999999</v>
      </c>
      <c r="J17">
        <f>15*4.085</f>
        <v>61.274999999999999</v>
      </c>
      <c r="K17">
        <f>14*5.793</f>
        <v>81.102000000000004</v>
      </c>
      <c r="L17">
        <f>14*5.793</f>
        <v>81.102000000000004</v>
      </c>
      <c r="M17">
        <f>11*5.793</f>
        <v>63.722999999999999</v>
      </c>
      <c r="N17">
        <f>15*5.245</f>
        <v>78.674999999999997</v>
      </c>
      <c r="O17">
        <f>16*5.245</f>
        <v>83.92</v>
      </c>
      <c r="P17">
        <f>17*5.245</f>
        <v>89.165000000000006</v>
      </c>
      <c r="Q17">
        <f>13*4.909</f>
        <v>63.817</v>
      </c>
      <c r="R17">
        <f>16*4.909</f>
        <v>78.543999999999997</v>
      </c>
      <c r="S17">
        <f>19*4.657</f>
        <v>88.483000000000004</v>
      </c>
      <c r="T17">
        <f>17*4.657</f>
        <v>79.168999999999997</v>
      </c>
      <c r="U17">
        <f>4*4.657</f>
        <v>18.628</v>
      </c>
      <c r="V17">
        <f>17*4.226</f>
        <v>71.841999999999999</v>
      </c>
      <c r="W17">
        <f>17*4.226</f>
        <v>71.841999999999999</v>
      </c>
      <c r="X17">
        <f>17*4.226</f>
        <v>71.841999999999999</v>
      </c>
      <c r="Y17">
        <f>16*4.226</f>
        <v>67.616</v>
      </c>
      <c r="Z17">
        <f>16*4.226</f>
        <v>67.616</v>
      </c>
    </row>
    <row r="18" spans="1:26" x14ac:dyDescent="0.2">
      <c r="A18" t="s">
        <v>653</v>
      </c>
      <c r="B18">
        <f>SUM(C18:R18)</f>
        <v>924.39600000000019</v>
      </c>
      <c r="C18">
        <f>14*4.563</f>
        <v>63.881999999999998</v>
      </c>
      <c r="D18">
        <f>14*4.563</f>
        <v>63.881999999999998</v>
      </c>
      <c r="E18">
        <f>11*4.563</f>
        <v>50.192999999999998</v>
      </c>
      <c r="F18">
        <f>5*4.563</f>
        <v>22.814999999999998</v>
      </c>
      <c r="G18">
        <f>14*4.563</f>
        <v>63.881999999999998</v>
      </c>
      <c r="H18">
        <f>11*5.807</f>
        <v>63.877000000000002</v>
      </c>
      <c r="I18">
        <f>11*5.807</f>
        <v>63.877000000000002</v>
      </c>
      <c r="J18">
        <f>17*3.587</f>
        <v>60.979000000000006</v>
      </c>
      <c r="K18">
        <f>17*3.587</f>
        <v>60.979000000000006</v>
      </c>
      <c r="L18">
        <f>17*3.587</f>
        <v>60.979000000000006</v>
      </c>
      <c r="M18">
        <f>13*4.674</f>
        <v>60.762000000000008</v>
      </c>
      <c r="N18">
        <f>13*4.674</f>
        <v>60.762000000000008</v>
      </c>
      <c r="O18">
        <f>13*4.674</f>
        <v>60.762000000000008</v>
      </c>
      <c r="P18">
        <f>10*4.674</f>
        <v>46.74</v>
      </c>
      <c r="Q18">
        <f>12*4.801</f>
        <v>57.612000000000002</v>
      </c>
      <c r="R18">
        <f>13*4.801</f>
        <v>62.413000000000004</v>
      </c>
      <c r="V18" s="2"/>
    </row>
    <row r="19" spans="1:26" x14ac:dyDescent="0.2">
      <c r="A19" t="s">
        <v>712</v>
      </c>
      <c r="B19">
        <f>SUM(C19:Q19)</f>
        <v>1099.27</v>
      </c>
      <c r="C19">
        <f>14*5.281</f>
        <v>73.933999999999997</v>
      </c>
      <c r="D19">
        <f>15*5.281</f>
        <v>79.214999999999989</v>
      </c>
      <c r="E19">
        <f>11*5.281</f>
        <v>58.090999999999994</v>
      </c>
      <c r="F19">
        <f>15*4.572</f>
        <v>68.58</v>
      </c>
      <c r="G19">
        <f>16*4.572</f>
        <v>73.152000000000001</v>
      </c>
      <c r="H19">
        <f>12*4.572</f>
        <v>54.864000000000004</v>
      </c>
      <c r="I19">
        <f>10*5.39</f>
        <v>53.9</v>
      </c>
      <c r="J19">
        <f>14*5.39</f>
        <v>75.459999999999994</v>
      </c>
      <c r="K19">
        <f>15*5.39</f>
        <v>80.849999999999994</v>
      </c>
      <c r="L19">
        <f>16*5.281</f>
        <v>84.495999999999995</v>
      </c>
      <c r="M19">
        <f>16*5.281</f>
        <v>84.495999999999995</v>
      </c>
      <c r="N19">
        <f>15*5.281</f>
        <v>79.214999999999989</v>
      </c>
      <c r="O19">
        <f>13*5.419</f>
        <v>70.446999999999989</v>
      </c>
      <c r="P19">
        <f>14*5.419</f>
        <v>75.866</v>
      </c>
      <c r="Q19">
        <f>16*5.419</f>
        <v>86.703999999999994</v>
      </c>
    </row>
    <row r="20" spans="1:26" x14ac:dyDescent="0.2">
      <c r="A20" t="s">
        <v>756</v>
      </c>
      <c r="B20">
        <f>SUM(C20:S20)</f>
        <v>1024.248</v>
      </c>
      <c r="C20">
        <f>9*3.363</f>
        <v>30.266999999999999</v>
      </c>
      <c r="D20">
        <f>17*3.363</f>
        <v>57.170999999999999</v>
      </c>
      <c r="E20">
        <f>19*3.363</f>
        <v>63.896999999999998</v>
      </c>
      <c r="F20">
        <f>19*3.909</f>
        <v>74.271000000000001</v>
      </c>
      <c r="G20">
        <f>19*3.909</f>
        <v>74.271000000000001</v>
      </c>
      <c r="H20">
        <f>15*3.909</f>
        <v>58.634999999999998</v>
      </c>
      <c r="I20">
        <f>20*3.909</f>
        <v>78.179999999999993</v>
      </c>
      <c r="J20">
        <f>18*3.909</f>
        <v>70.361999999999995</v>
      </c>
      <c r="K20">
        <f>16*3.909</f>
        <v>62.543999999999997</v>
      </c>
      <c r="L20">
        <f>15*4.304</f>
        <v>64.56</v>
      </c>
      <c r="M20">
        <f>17*4.304</f>
        <v>73.168000000000006</v>
      </c>
      <c r="N20">
        <f>15*4.304</f>
        <v>64.56</v>
      </c>
      <c r="O20">
        <f>15*2.93</f>
        <v>43.95</v>
      </c>
      <c r="P20">
        <f>15*2.93</f>
        <v>43.95</v>
      </c>
      <c r="Q20">
        <f>15*2.93</f>
        <v>43.95</v>
      </c>
      <c r="R20">
        <f>14*4.304</f>
        <v>60.256</v>
      </c>
      <c r="S20">
        <f>14*4.304</f>
        <v>60.256</v>
      </c>
    </row>
    <row r="21" spans="1:26" x14ac:dyDescent="0.2">
      <c r="A21" t="s">
        <v>774</v>
      </c>
      <c r="B21">
        <f>SUM(C21:L21)</f>
        <v>675.72</v>
      </c>
      <c r="C21">
        <f>12*5.412</f>
        <v>64.944000000000003</v>
      </c>
      <c r="D21">
        <f>10*5.412</f>
        <v>54.12</v>
      </c>
      <c r="E21">
        <f>11*5.412</f>
        <v>59.531999999999996</v>
      </c>
      <c r="F21" s="1">
        <f>12*5.412</f>
        <v>64.944000000000003</v>
      </c>
      <c r="G21">
        <f>12*6.174</f>
        <v>74.088000000000008</v>
      </c>
      <c r="H21">
        <f>11*6.174</f>
        <v>67.914000000000001</v>
      </c>
      <c r="I21">
        <f>12*6.174</f>
        <v>74.088000000000008</v>
      </c>
      <c r="J21">
        <f>12*6.174</f>
        <v>74.088000000000008</v>
      </c>
      <c r="K21">
        <f>12*6.174</f>
        <v>74.088000000000008</v>
      </c>
      <c r="L21">
        <f>11*6.174</f>
        <v>67.914000000000001</v>
      </c>
    </row>
    <row r="22" spans="1:26" x14ac:dyDescent="0.2">
      <c r="A22" t="s">
        <v>785</v>
      </c>
      <c r="B22">
        <f>SUM(C22:P22)</f>
        <v>909.85099999999977</v>
      </c>
      <c r="C22">
        <f>11*5.543</f>
        <v>60.972999999999999</v>
      </c>
      <c r="D22">
        <f>13*5.543</f>
        <v>72.058999999999997</v>
      </c>
      <c r="E22">
        <f>6*5.543</f>
        <v>33.258000000000003</v>
      </c>
      <c r="F22">
        <f>15*4.554</f>
        <v>68.31</v>
      </c>
      <c r="G22">
        <f>14*4.554</f>
        <v>63.756</v>
      </c>
      <c r="H22">
        <f>15*4.554</f>
        <v>68.31</v>
      </c>
      <c r="I22">
        <f>14*3.754</f>
        <v>52.555999999999997</v>
      </c>
      <c r="J22">
        <f>17*3.754</f>
        <v>63.817999999999998</v>
      </c>
      <c r="K22">
        <f>13*5.543</f>
        <v>72.058999999999997</v>
      </c>
      <c r="L22">
        <f>13*5.543</f>
        <v>72.058999999999997</v>
      </c>
      <c r="M22">
        <f>13*5.543</f>
        <v>72.058999999999997</v>
      </c>
      <c r="N22">
        <f>13*5.543</f>
        <v>72.058999999999997</v>
      </c>
      <c r="O22">
        <f>12*5.543</f>
        <v>66.516000000000005</v>
      </c>
      <c r="P22">
        <f>13*5.543</f>
        <v>72.058999999999997</v>
      </c>
    </row>
    <row r="23" spans="1:26" x14ac:dyDescent="0.2">
      <c r="A23" t="s">
        <v>798</v>
      </c>
      <c r="B23">
        <f>SUM(C23:W23)</f>
        <v>1569.9190000000001</v>
      </c>
      <c r="C23">
        <f>16*5.345</f>
        <v>85.52</v>
      </c>
      <c r="D23">
        <f>14*5.345</f>
        <v>74.83</v>
      </c>
      <c r="E23">
        <f>14*5.345</f>
        <v>74.83</v>
      </c>
      <c r="F23">
        <f>17*4.313</f>
        <v>73.320999999999998</v>
      </c>
      <c r="G23">
        <f>15*4.313</f>
        <v>64.694999999999993</v>
      </c>
      <c r="H23">
        <f>16*4.313</f>
        <v>69.007999999999996</v>
      </c>
      <c r="I23">
        <f>16*4.653</f>
        <v>74.447999999999993</v>
      </c>
      <c r="J23">
        <f>14*4.653</f>
        <v>65.141999999999996</v>
      </c>
      <c r="K23">
        <f>18*4.653</f>
        <v>83.753999999999991</v>
      </c>
      <c r="L23">
        <f>14*5.822</f>
        <v>81.507999999999996</v>
      </c>
      <c r="M23">
        <f>11*5.822</f>
        <v>64.042000000000002</v>
      </c>
      <c r="N23">
        <f>16*5.822</f>
        <v>93.152000000000001</v>
      </c>
      <c r="O23">
        <f>15*4.428</f>
        <v>66.42</v>
      </c>
      <c r="P23">
        <f>16*4.428</f>
        <v>70.847999999999999</v>
      </c>
      <c r="Q23">
        <f>17*4.428</f>
        <v>75.275999999999996</v>
      </c>
      <c r="R23">
        <f>20*4.005</f>
        <v>80.099999999999994</v>
      </c>
      <c r="S23">
        <f>15*4.005</f>
        <v>60.074999999999996</v>
      </c>
      <c r="T23">
        <f>20*4.005</f>
        <v>80.099999999999994</v>
      </c>
      <c r="U23">
        <f>19*4.657</f>
        <v>88.483000000000004</v>
      </c>
      <c r="V23">
        <f>14*4.657</f>
        <v>65.198000000000008</v>
      </c>
      <c r="W23">
        <f>17*4.657</f>
        <v>79.168999999999997</v>
      </c>
    </row>
    <row r="24" spans="1:26" x14ac:dyDescent="0.2">
      <c r="A24" t="s">
        <v>805</v>
      </c>
      <c r="B24">
        <f>SUM(C24:S24)</f>
        <v>1239.5940000000001</v>
      </c>
      <c r="C24">
        <f>13*4.426</f>
        <v>57.538000000000004</v>
      </c>
      <c r="D24">
        <f>15*4.426</f>
        <v>66.39</v>
      </c>
      <c r="E24">
        <f>15*4.426</f>
        <v>66.39</v>
      </c>
      <c r="F24">
        <f>11*6.515</f>
        <v>71.664999999999992</v>
      </c>
      <c r="G24">
        <f>12*6.515</f>
        <v>78.179999999999993</v>
      </c>
      <c r="H24">
        <f>9*6.515</f>
        <v>58.634999999999998</v>
      </c>
      <c r="I24">
        <f>21*3.634</f>
        <v>76.313999999999993</v>
      </c>
      <c r="J24">
        <f>21*3.634</f>
        <v>76.313999999999993</v>
      </c>
      <c r="K24">
        <f>16*3.621</f>
        <v>57.936</v>
      </c>
      <c r="L24">
        <f>19*3.621</f>
        <v>68.799000000000007</v>
      </c>
      <c r="M24">
        <f>19*3.957</f>
        <v>75.182999999999993</v>
      </c>
      <c r="N24">
        <f>19*3.957</f>
        <v>75.182999999999993</v>
      </c>
      <c r="O24">
        <f>22*3.957</f>
        <v>87.054000000000002</v>
      </c>
      <c r="P24">
        <f>15*5.263</f>
        <v>78.944999999999993</v>
      </c>
      <c r="Q24">
        <f>16*5.263</f>
        <v>84.207999999999998</v>
      </c>
      <c r="R24">
        <f>21*3.83</f>
        <v>80.430000000000007</v>
      </c>
      <c r="S24">
        <f>21*3.83</f>
        <v>80.430000000000007</v>
      </c>
    </row>
    <row r="25" spans="1:26" x14ac:dyDescent="0.2">
      <c r="A25" t="s">
        <v>1363</v>
      </c>
      <c r="B25">
        <f>SUM(C25:V25)</f>
        <v>1385.1079999999999</v>
      </c>
      <c r="C25">
        <f>9*4.426</f>
        <v>39.834000000000003</v>
      </c>
      <c r="D25">
        <f>14*4.426</f>
        <v>61.963999999999999</v>
      </c>
      <c r="E25">
        <f>16*4.426</f>
        <v>70.816000000000003</v>
      </c>
      <c r="F25">
        <f>5*6.515</f>
        <v>32.574999999999996</v>
      </c>
      <c r="G25">
        <f>10*6.515</f>
        <v>65.149999999999991</v>
      </c>
      <c r="H25">
        <f>11*6.515</f>
        <v>71.664999999999992</v>
      </c>
      <c r="I25">
        <f>20*3.925</f>
        <v>78.5</v>
      </c>
      <c r="J25">
        <f>22*3.925</f>
        <v>86.35</v>
      </c>
      <c r="K25">
        <f>23*3.634</f>
        <v>83.581999999999994</v>
      </c>
      <c r="L25">
        <f>21*3.634</f>
        <v>76.313999999999993</v>
      </c>
      <c r="M25">
        <f>22*3.634</f>
        <v>79.947999999999993</v>
      </c>
      <c r="N25">
        <f>16*3.621</f>
        <v>57.936</v>
      </c>
      <c r="O25">
        <f>20*3.621</f>
        <v>72.42</v>
      </c>
      <c r="P25">
        <f>19*3.957</f>
        <v>75.182999999999993</v>
      </c>
      <c r="Q25">
        <f>15*3.957</f>
        <v>59.354999999999997</v>
      </c>
      <c r="R25">
        <f>24*3.957</f>
        <v>94.967999999999989</v>
      </c>
      <c r="S25">
        <f>12*5.263</f>
        <v>63.155999999999999</v>
      </c>
      <c r="T25">
        <f>14*5.263</f>
        <v>73.682000000000002</v>
      </c>
      <c r="U25">
        <f>19*3.83</f>
        <v>72.77</v>
      </c>
      <c r="V25">
        <f>18*3.83</f>
        <v>68.94</v>
      </c>
    </row>
    <row r="26" spans="1:26" x14ac:dyDescent="0.2">
      <c r="A26" t="s">
        <v>879</v>
      </c>
      <c r="B26">
        <f>SUM(C26:V26)</f>
        <v>1687.42</v>
      </c>
      <c r="C26">
        <f>20*4.226</f>
        <v>84.52</v>
      </c>
      <c r="D26">
        <f>18*4.226</f>
        <v>76.067999999999998</v>
      </c>
      <c r="E26">
        <f>14*7.004</f>
        <v>98.055999999999997</v>
      </c>
      <c r="F26">
        <f>12*7.004</f>
        <v>84.048000000000002</v>
      </c>
      <c r="G26">
        <f>17*4.259</f>
        <v>72.403000000000006</v>
      </c>
      <c r="H26">
        <f>19*4.259</f>
        <v>80.921000000000006</v>
      </c>
      <c r="I26">
        <f>18*4.381</f>
        <v>78.858000000000004</v>
      </c>
      <c r="J26">
        <f>19*4.381</f>
        <v>83.239000000000004</v>
      </c>
      <c r="K26">
        <f>17*5.822</f>
        <v>98.974000000000004</v>
      </c>
      <c r="L26">
        <f>15*5.822</f>
        <v>87.33</v>
      </c>
      <c r="M26">
        <f>17*4.909</f>
        <v>83.453000000000003</v>
      </c>
      <c r="N26">
        <f>16*4.909</f>
        <v>78.543999999999997</v>
      </c>
      <c r="O26">
        <f>21*4.326</f>
        <v>90.845999999999989</v>
      </c>
      <c r="P26">
        <f>22*4.326</f>
        <v>95.171999999999997</v>
      </c>
      <c r="Q26">
        <f>20*4.657</f>
        <v>93.14</v>
      </c>
      <c r="R26">
        <f>18*4.657</f>
        <v>83.825999999999993</v>
      </c>
      <c r="S26">
        <f>19*4.574</f>
        <v>86.905999999999992</v>
      </c>
      <c r="T26">
        <f>10*4.574</f>
        <v>45.739999999999995</v>
      </c>
      <c r="U26">
        <f>15*5.793</f>
        <v>86.894999999999996</v>
      </c>
      <c r="V26">
        <f>17*5.793</f>
        <v>98.481000000000009</v>
      </c>
    </row>
    <row r="27" spans="1:26" x14ac:dyDescent="0.2">
      <c r="A27" t="s">
        <v>904</v>
      </c>
      <c r="B27">
        <f>SUM(C27:Q27)</f>
        <v>1024.9879999999998</v>
      </c>
      <c r="C27">
        <f>4*3.703</f>
        <v>14.811999999999999</v>
      </c>
      <c r="D27">
        <f>16*3.703</f>
        <v>59.247999999999998</v>
      </c>
      <c r="E27">
        <f>17*3.703</f>
        <v>62.951000000000001</v>
      </c>
      <c r="F27">
        <f>15*4.563</f>
        <v>68.444999999999993</v>
      </c>
      <c r="G27">
        <f>15*4.563</f>
        <v>68.444999999999993</v>
      </c>
      <c r="H27">
        <f>13*5.807</f>
        <v>75.491</v>
      </c>
      <c r="I27">
        <f>13*5.807</f>
        <v>75.491</v>
      </c>
      <c r="J27">
        <f>22*3.587</f>
        <v>78.914000000000001</v>
      </c>
      <c r="K27">
        <f>22*3.587</f>
        <v>78.914000000000001</v>
      </c>
      <c r="L27">
        <f>22*3.587</f>
        <v>78.914000000000001</v>
      </c>
      <c r="M27">
        <f>15*4.563</f>
        <v>68.444999999999993</v>
      </c>
      <c r="N27">
        <f>15*4.563</f>
        <v>68.444999999999993</v>
      </c>
      <c r="O27">
        <f>13*5.807</f>
        <v>75.491</v>
      </c>
      <c r="P27">
        <f>13*5.807</f>
        <v>75.491</v>
      </c>
      <c r="Q27">
        <f>13*5.807</f>
        <v>75.491</v>
      </c>
    </row>
    <row r="28" spans="1:26" x14ac:dyDescent="0.2">
      <c r="A28" t="s">
        <v>913</v>
      </c>
      <c r="B28">
        <f>SUM(C28:Q28)</f>
        <v>1178.7549999999999</v>
      </c>
      <c r="C28">
        <f>17*5.281</f>
        <v>89.777000000000001</v>
      </c>
      <c r="D28">
        <f>14*5.281</f>
        <v>73.933999999999997</v>
      </c>
      <c r="E28">
        <f>16*5.281</f>
        <v>84.495999999999995</v>
      </c>
      <c r="F28">
        <f>17*4.572</f>
        <v>77.724000000000004</v>
      </c>
      <c r="G28">
        <f>17*4.572</f>
        <v>77.724000000000004</v>
      </c>
      <c r="H28">
        <f>17*4.572</f>
        <v>77.724000000000004</v>
      </c>
      <c r="I28">
        <f>12*5.39</f>
        <v>64.679999999999993</v>
      </c>
      <c r="J28">
        <f>16*5.39</f>
        <v>86.24</v>
      </c>
      <c r="K28">
        <f>12*5.39</f>
        <v>64.679999999999993</v>
      </c>
      <c r="L28">
        <f>15*5.281</f>
        <v>79.214999999999989</v>
      </c>
      <c r="M28">
        <f>15*5.281</f>
        <v>79.214999999999989</v>
      </c>
      <c r="N28">
        <f>13*5.281</f>
        <v>68.652999999999992</v>
      </c>
      <c r="O28">
        <f>15*5.419</f>
        <v>81.284999999999997</v>
      </c>
      <c r="P28">
        <f>16*5.419</f>
        <v>86.703999999999994</v>
      </c>
      <c r="Q28">
        <f>16*5.419</f>
        <v>86.703999999999994</v>
      </c>
    </row>
    <row r="29" spans="1:26" x14ac:dyDescent="0.2">
      <c r="A29" t="s">
        <v>927</v>
      </c>
      <c r="B29">
        <f>SUM(C29:Q29)</f>
        <v>1073.5439999999999</v>
      </c>
      <c r="C29">
        <f>17*3.321</f>
        <v>56.457000000000001</v>
      </c>
      <c r="D29">
        <f>18*3.321</f>
        <v>59.778000000000006</v>
      </c>
      <c r="E29">
        <f>23*3.321</f>
        <v>76.38300000000001</v>
      </c>
      <c r="F29">
        <f>18*3.8</f>
        <v>68.399999999999991</v>
      </c>
      <c r="G29">
        <f>18*3.8</f>
        <v>68.399999999999991</v>
      </c>
      <c r="H29">
        <f>23*3.8</f>
        <v>87.399999999999991</v>
      </c>
      <c r="I29">
        <f>22*3.03</f>
        <v>66.66</v>
      </c>
      <c r="J29">
        <f>22*3.03</f>
        <v>66.66</v>
      </c>
      <c r="K29">
        <f>27*3.03</f>
        <v>81.809999999999988</v>
      </c>
      <c r="L29">
        <f>19*2.62</f>
        <v>49.78</v>
      </c>
      <c r="M29">
        <f>25*2.62</f>
        <v>65.5</v>
      </c>
      <c r="N29">
        <f>30*2.62</f>
        <v>78.600000000000009</v>
      </c>
      <c r="O29">
        <f>18*3.932</f>
        <v>70.775999999999996</v>
      </c>
      <c r="P29">
        <f>18*3.932</f>
        <v>70.775999999999996</v>
      </c>
      <c r="Q29">
        <f>27*3.932</f>
        <v>106.164</v>
      </c>
    </row>
    <row r="30" spans="1:26" x14ac:dyDescent="0.2">
      <c r="A30" t="s">
        <v>968</v>
      </c>
      <c r="B30">
        <f>SUM(C30:I30)</f>
        <v>484.93099999999998</v>
      </c>
      <c r="C30">
        <f>13*5.39</f>
        <v>70.069999999999993</v>
      </c>
      <c r="D30">
        <f>14*5.39</f>
        <v>75.459999999999994</v>
      </c>
      <c r="E30">
        <f>13*5.39</f>
        <v>70.069999999999993</v>
      </c>
      <c r="F30">
        <f>13*5.281</f>
        <v>68.652999999999992</v>
      </c>
      <c r="G30">
        <f>12*5.281</f>
        <v>63.372</v>
      </c>
      <c r="H30">
        <f>14*5.281</f>
        <v>73.933999999999997</v>
      </c>
      <c r="I30" s="1">
        <f>12*5.281</f>
        <v>63.372</v>
      </c>
    </row>
    <row r="31" spans="1:26" x14ac:dyDescent="0.2">
      <c r="A31" t="s">
        <v>983</v>
      </c>
      <c r="B31">
        <f>SUM(C31:N31)</f>
        <v>901.7349999999999</v>
      </c>
      <c r="C31">
        <f>16*4.653</f>
        <v>74.447999999999993</v>
      </c>
      <c r="D31">
        <f>14*4.653</f>
        <v>65.141999999999996</v>
      </c>
      <c r="E31">
        <f>14*4.653</f>
        <v>65.141999999999996</v>
      </c>
      <c r="F31">
        <f>18*4.005</f>
        <v>72.09</v>
      </c>
      <c r="G31">
        <f>20*4.005</f>
        <v>80.099999999999994</v>
      </c>
      <c r="H31">
        <f>19*4.005</f>
        <v>76.094999999999999</v>
      </c>
      <c r="I31">
        <f>17*5.345</f>
        <v>90.864999999999995</v>
      </c>
      <c r="J31">
        <f>13*5.345</f>
        <v>69.484999999999999</v>
      </c>
      <c r="K31">
        <f>15*5.345</f>
        <v>80.174999999999997</v>
      </c>
      <c r="L31">
        <f>17*4.657</f>
        <v>79.168999999999997</v>
      </c>
      <c r="M31">
        <f>13*4.657</f>
        <v>60.540999999999997</v>
      </c>
      <c r="N31">
        <f>19*4.657</f>
        <v>88.483000000000004</v>
      </c>
    </row>
    <row r="32" spans="1:26" x14ac:dyDescent="0.2">
      <c r="A32" t="s">
        <v>997</v>
      </c>
      <c r="B32">
        <f>SUM(C32:Z32)</f>
        <v>1582.377</v>
      </c>
      <c r="C32">
        <f>12*5.891</f>
        <v>70.692000000000007</v>
      </c>
      <c r="D32">
        <f>12*5.891</f>
        <v>70.692000000000007</v>
      </c>
      <c r="E32">
        <f>11*5.891</f>
        <v>64.801000000000002</v>
      </c>
      <c r="F32">
        <f>15*4.259</f>
        <v>63.885000000000005</v>
      </c>
      <c r="G32">
        <f>16*4.259</f>
        <v>68.144000000000005</v>
      </c>
      <c r="H32">
        <f>12*4.259</f>
        <v>51.108000000000004</v>
      </c>
      <c r="I32">
        <f>9*7.004</f>
        <v>63.035999999999994</v>
      </c>
      <c r="J32">
        <f>9*7.004</f>
        <v>63.035999999999994</v>
      </c>
      <c r="K32">
        <f>11*7.004</f>
        <v>77.043999999999997</v>
      </c>
      <c r="L32">
        <f>15*4.381</f>
        <v>65.715000000000003</v>
      </c>
      <c r="M32">
        <f>15*4.381</f>
        <v>65.715000000000003</v>
      </c>
      <c r="N32">
        <f>15*4.381</f>
        <v>65.715000000000003</v>
      </c>
      <c r="O32">
        <f>11*5.891</f>
        <v>64.801000000000002</v>
      </c>
      <c r="P32">
        <f>12*5.891</f>
        <v>70.692000000000007</v>
      </c>
      <c r="Q32">
        <f>12*5.891</f>
        <v>70.692000000000007</v>
      </c>
      <c r="R32">
        <f>18*3.916</f>
        <v>70.488</v>
      </c>
      <c r="S32">
        <f>17*3.916</f>
        <v>66.572000000000003</v>
      </c>
      <c r="T32">
        <f>16*3.916</f>
        <v>62.655999999999999</v>
      </c>
      <c r="U32">
        <f>14*4.003</f>
        <v>56.042000000000002</v>
      </c>
      <c r="V32">
        <f>18*4.003</f>
        <v>72.054000000000002</v>
      </c>
      <c r="W32">
        <f>14*4.003</f>
        <v>56.042000000000002</v>
      </c>
      <c r="X32">
        <f>10*5.793</f>
        <v>57.93</v>
      </c>
      <c r="Y32">
        <f>12*5.793</f>
        <v>69.516000000000005</v>
      </c>
      <c r="Z32">
        <f>13*5.793</f>
        <v>75.308999999999997</v>
      </c>
    </row>
    <row r="33" spans="1:28" x14ac:dyDescent="0.2">
      <c r="A33" t="s">
        <v>1025</v>
      </c>
      <c r="B33">
        <f>SUM(C33:W33)</f>
        <v>924.4910000000001</v>
      </c>
      <c r="C33">
        <f>13*4.003</f>
        <v>52.039000000000001</v>
      </c>
      <c r="D33">
        <f>13*4.003</f>
        <v>52.039000000000001</v>
      </c>
      <c r="E33">
        <f>13*4.003</f>
        <v>52.039000000000001</v>
      </c>
      <c r="F33">
        <f>9*5.891</f>
        <v>53.018999999999998</v>
      </c>
      <c r="G33">
        <f>8*5.891</f>
        <v>47.128</v>
      </c>
      <c r="H33">
        <f>9*5.891</f>
        <v>53.018999999999998</v>
      </c>
      <c r="I33">
        <f>8*4.332</f>
        <v>34.655999999999999</v>
      </c>
      <c r="J33">
        <f>8*4.332</f>
        <v>34.655999999999999</v>
      </c>
      <c r="K33">
        <f>9*4.332</f>
        <v>38.988</v>
      </c>
      <c r="L33">
        <f>10*4.778</f>
        <v>47.779999999999994</v>
      </c>
      <c r="M33">
        <f>10*4.778</f>
        <v>47.779999999999994</v>
      </c>
      <c r="N33">
        <f>7*4.778</f>
        <v>33.445999999999998</v>
      </c>
      <c r="O33">
        <f>8*5.891</f>
        <v>47.128</v>
      </c>
      <c r="P33">
        <f>7*5.891</f>
        <v>41.237000000000002</v>
      </c>
      <c r="Q33">
        <f>6*5.891</f>
        <v>35.346000000000004</v>
      </c>
      <c r="R33">
        <f>10*3.916</f>
        <v>39.159999999999997</v>
      </c>
      <c r="S33">
        <f>13*3.916</f>
        <v>50.908000000000001</v>
      </c>
      <c r="T33">
        <f>11*4.003</f>
        <v>44.033000000000001</v>
      </c>
      <c r="U33">
        <f>12*4.003</f>
        <v>48.036000000000001</v>
      </c>
      <c r="V33">
        <f>8*4.003</f>
        <v>32.024000000000001</v>
      </c>
      <c r="W33">
        <f>10*4.003</f>
        <v>40.03</v>
      </c>
    </row>
    <row r="34" spans="1:28" x14ac:dyDescent="0.2">
      <c r="A34" t="s">
        <v>1063</v>
      </c>
      <c r="B34">
        <f>SUM(C34:P34)</f>
        <v>1813.2749999999996</v>
      </c>
      <c r="C34">
        <f>44*2.897</f>
        <v>127.46799999999999</v>
      </c>
      <c r="D34">
        <f>35*3.83</f>
        <v>134.05000000000001</v>
      </c>
      <c r="E34">
        <f>35*3.925</f>
        <v>137.375</v>
      </c>
      <c r="F34">
        <f>35*3.925</f>
        <v>137.375</v>
      </c>
      <c r="G34">
        <f>45*2.647</f>
        <v>119.11499999999999</v>
      </c>
      <c r="H34">
        <f>75*2.012</f>
        <v>150.9</v>
      </c>
      <c r="I34">
        <f>20*6.515</f>
        <v>130.29999999999998</v>
      </c>
      <c r="J34">
        <f>33*3.634</f>
        <v>119.922</v>
      </c>
      <c r="K34">
        <f>75*1.439</f>
        <v>107.92500000000001</v>
      </c>
      <c r="L34">
        <f>35*3.602</f>
        <v>126.07</v>
      </c>
      <c r="M34">
        <f>35*3.602</f>
        <v>126.07</v>
      </c>
      <c r="N34">
        <f>35*3.161</f>
        <v>110.63500000000001</v>
      </c>
      <c r="O34">
        <f>90*1.633</f>
        <v>146.97</v>
      </c>
      <c r="P34">
        <f>65*2.14</f>
        <v>139.1</v>
      </c>
    </row>
    <row r="35" spans="1:28" x14ac:dyDescent="0.2">
      <c r="A35" t="s">
        <v>1364</v>
      </c>
      <c r="B35">
        <f>SUM(C35:L35)</f>
        <v>501.92999999999995</v>
      </c>
      <c r="C35">
        <f>10*4.563</f>
        <v>45.629999999999995</v>
      </c>
      <c r="D35">
        <f>12*4.563</f>
        <v>54.756</v>
      </c>
      <c r="E35">
        <f>10*4.563</f>
        <v>45.629999999999995</v>
      </c>
      <c r="F35">
        <f>12*4.563</f>
        <v>54.756</v>
      </c>
      <c r="G35">
        <f>10*4.563</f>
        <v>45.629999999999995</v>
      </c>
      <c r="H35">
        <f>12*4.563</f>
        <v>54.756</v>
      </c>
      <c r="I35">
        <f>10*4.563</f>
        <v>45.629999999999995</v>
      </c>
      <c r="J35">
        <f>12*4.563</f>
        <v>54.756</v>
      </c>
      <c r="K35">
        <f>10*4.563</f>
        <v>45.629999999999995</v>
      </c>
      <c r="L35">
        <f>12*4.563</f>
        <v>54.756</v>
      </c>
    </row>
    <row r="36" spans="1:28" x14ac:dyDescent="0.2">
      <c r="A36" t="s">
        <v>1128</v>
      </c>
      <c r="B36">
        <f>SUM(C36:Q36)</f>
        <v>930.98399999999992</v>
      </c>
      <c r="C36">
        <f>13*4.426</f>
        <v>57.538000000000004</v>
      </c>
      <c r="D36">
        <f>10*4.426</f>
        <v>44.260000000000005</v>
      </c>
      <c r="E36">
        <f>17*4.426</f>
        <v>75.242000000000004</v>
      </c>
      <c r="F36">
        <f>10*6.515</f>
        <v>65.149999999999991</v>
      </c>
      <c r="G36">
        <f>9*6.515</f>
        <v>58.634999999999998</v>
      </c>
      <c r="H36">
        <f>12*6.515</f>
        <v>78.179999999999993</v>
      </c>
      <c r="I36">
        <f>18*3.634</f>
        <v>65.411999999999992</v>
      </c>
      <c r="J36">
        <f>15*3.634</f>
        <v>54.51</v>
      </c>
      <c r="K36">
        <f>12*3.634</f>
        <v>43.607999999999997</v>
      </c>
      <c r="L36">
        <f>22*3.621</f>
        <v>79.662000000000006</v>
      </c>
      <c r="M36">
        <f>18*3.621</f>
        <v>65.177999999999997</v>
      </c>
      <c r="N36">
        <f>13*5.263</f>
        <v>68.418999999999997</v>
      </c>
      <c r="O36">
        <f>10*5.263</f>
        <v>52.629999999999995</v>
      </c>
      <c r="P36">
        <f>16*3.83</f>
        <v>61.28</v>
      </c>
      <c r="Q36">
        <f>16*3.83</f>
        <v>61.28</v>
      </c>
    </row>
    <row r="37" spans="1:28" x14ac:dyDescent="0.2">
      <c r="A37" t="s">
        <v>1146</v>
      </c>
      <c r="B37">
        <f>SUM(C37:F37)</f>
        <v>263.16000000000003</v>
      </c>
      <c r="C37">
        <f>8*6.12</f>
        <v>48.96</v>
      </c>
      <c r="D37">
        <f>10*6.12</f>
        <v>61.2</v>
      </c>
      <c r="E37">
        <f>10*6.12</f>
        <v>61.2</v>
      </c>
      <c r="F37">
        <f>15*6.12</f>
        <v>91.8</v>
      </c>
    </row>
    <row r="38" spans="1:28" x14ac:dyDescent="0.2">
      <c r="A38" t="s">
        <v>1150</v>
      </c>
      <c r="B38">
        <f>SUM(C38:AB38)</f>
        <v>939.51600000000019</v>
      </c>
      <c r="C38">
        <f>14*2.15</f>
        <v>30.099999999999998</v>
      </c>
      <c r="D38">
        <f>16*2.15</f>
        <v>34.4</v>
      </c>
      <c r="E38">
        <f>15*2.15</f>
        <v>32.25</v>
      </c>
      <c r="F38">
        <f>11*4.025</f>
        <v>44.275000000000006</v>
      </c>
      <c r="G38">
        <f>11*4.025</f>
        <v>44.275000000000006</v>
      </c>
      <c r="H38">
        <f>14*4.025</f>
        <v>56.350000000000009</v>
      </c>
      <c r="I38">
        <f>18*2.35</f>
        <v>42.300000000000004</v>
      </c>
      <c r="J38">
        <f>18*2.35</f>
        <v>42.300000000000004</v>
      </c>
      <c r="K38">
        <f>18*2.35</f>
        <v>42.300000000000004</v>
      </c>
      <c r="L38">
        <f>16*1.75</f>
        <v>28</v>
      </c>
      <c r="M38">
        <f>15*1.75</f>
        <v>26.25</v>
      </c>
      <c r="N38">
        <f>19*1.75</f>
        <v>33.25</v>
      </c>
      <c r="O38">
        <f>17*1.95</f>
        <v>33.15</v>
      </c>
      <c r="P38">
        <f>18*1.95</f>
        <v>35.1</v>
      </c>
      <c r="Q38">
        <f>26*1.826</f>
        <v>47.475999999999999</v>
      </c>
      <c r="R38">
        <f>23*1.826</f>
        <v>41.998000000000005</v>
      </c>
      <c r="S38">
        <f>17*1.826</f>
        <v>31.042000000000002</v>
      </c>
      <c r="T38">
        <f>15*2.3</f>
        <v>34.5</v>
      </c>
      <c r="U38">
        <f>14*2.3</f>
        <v>32.199999999999996</v>
      </c>
      <c r="V38">
        <f>13*2.3</f>
        <v>29.9</v>
      </c>
      <c r="W38">
        <f>15*2.15</f>
        <v>32.25</v>
      </c>
      <c r="X38">
        <f>13*2.15</f>
        <v>27.95</v>
      </c>
      <c r="Y38">
        <f>16*2.15</f>
        <v>34.4</v>
      </c>
      <c r="Z38">
        <f>15*2.3</f>
        <v>34.5</v>
      </c>
      <c r="AA38">
        <f>15*2.3</f>
        <v>34.5</v>
      </c>
      <c r="AB38">
        <f>15*2.3</f>
        <v>34.5</v>
      </c>
    </row>
    <row r="39" spans="1:28" x14ac:dyDescent="0.2">
      <c r="A39" t="s">
        <v>1192</v>
      </c>
      <c r="B39">
        <f>SUM(C39:T39)</f>
        <v>1377.8339999999998</v>
      </c>
      <c r="C39">
        <f>16*5.807</f>
        <v>92.912000000000006</v>
      </c>
      <c r="D39">
        <f>12*5.807</f>
        <v>69.683999999999997</v>
      </c>
      <c r="E39">
        <f>12*5.807</f>
        <v>69.683999999999997</v>
      </c>
      <c r="F39">
        <f>21*4.674</f>
        <v>98.154000000000011</v>
      </c>
      <c r="G39">
        <f>14*4.674</f>
        <v>65.436000000000007</v>
      </c>
      <c r="H39">
        <f>25*3.703</f>
        <v>92.575000000000003</v>
      </c>
      <c r="I39">
        <f>18*3.703</f>
        <v>66.653999999999996</v>
      </c>
      <c r="J39">
        <f>18*3.703</f>
        <v>66.653999999999996</v>
      </c>
      <c r="K39">
        <f>26*3.587</f>
        <v>93.262</v>
      </c>
      <c r="L39">
        <f>19*3.587</f>
        <v>68.153000000000006</v>
      </c>
      <c r="M39">
        <f>19*3.587</f>
        <v>68.153000000000006</v>
      </c>
      <c r="N39">
        <f>19*3.587</f>
        <v>68.153000000000006</v>
      </c>
      <c r="O39">
        <f>21*4.563</f>
        <v>95.822999999999993</v>
      </c>
      <c r="P39">
        <f>15*4.563</f>
        <v>68.444999999999993</v>
      </c>
      <c r="Q39">
        <f>15*4.563</f>
        <v>68.444999999999993</v>
      </c>
      <c r="R39">
        <f>14*4.801</f>
        <v>67.213999999999999</v>
      </c>
      <c r="S39">
        <f>14*4.801</f>
        <v>67.213999999999999</v>
      </c>
      <c r="T39">
        <f>19*4.801</f>
        <v>91.219000000000008</v>
      </c>
    </row>
    <row r="40" spans="1:28" x14ac:dyDescent="0.2">
      <c r="A40" t="s">
        <v>1365</v>
      </c>
      <c r="B40">
        <f>SUM(C40:T40)</f>
        <v>1622.1639999999998</v>
      </c>
      <c r="C40">
        <f>25*2.897</f>
        <v>72.424999999999997</v>
      </c>
      <c r="D40">
        <f>25*2.897</f>
        <v>72.424999999999997</v>
      </c>
      <c r="E40">
        <f>18*4.426</f>
        <v>79.668000000000006</v>
      </c>
      <c r="F40">
        <f>18*4.426</f>
        <v>79.668000000000006</v>
      </c>
      <c r="G40">
        <f>18*4.426</f>
        <v>79.668000000000006</v>
      </c>
      <c r="H40">
        <f>25*3.925</f>
        <v>98.125</v>
      </c>
      <c r="I40">
        <f>25*3.925</f>
        <v>98.125</v>
      </c>
      <c r="J40">
        <f>25*3.925</f>
        <v>98.125</v>
      </c>
      <c r="K40">
        <f>90*1.104</f>
        <v>99.360000000000014</v>
      </c>
      <c r="L40">
        <f>15*6.515</f>
        <v>97.724999999999994</v>
      </c>
      <c r="M40">
        <f>15*6.515</f>
        <v>97.724999999999994</v>
      </c>
      <c r="N40">
        <f>15*6.515</f>
        <v>97.724999999999994</v>
      </c>
      <c r="O40">
        <f>30*3.634</f>
        <v>109.02</v>
      </c>
      <c r="P40">
        <f>30*3.634</f>
        <v>109.02</v>
      </c>
      <c r="Q40">
        <f>25*2.874</f>
        <v>71.850000000000009</v>
      </c>
      <c r="R40">
        <f>25*2.874</f>
        <v>71.850000000000009</v>
      </c>
      <c r="S40">
        <f>30*3.161</f>
        <v>94.83</v>
      </c>
      <c r="T40">
        <f>30*3.161</f>
        <v>94.83</v>
      </c>
    </row>
    <row r="41" spans="1:28" x14ac:dyDescent="0.2">
      <c r="A41" t="s">
        <v>1193</v>
      </c>
      <c r="B41">
        <f>SUM(C41:T41)</f>
        <v>1242.0349999999999</v>
      </c>
      <c r="C41">
        <f>20*2.897</f>
        <v>57.94</v>
      </c>
      <c r="D41">
        <f>20*2.897</f>
        <v>57.94</v>
      </c>
      <c r="E41">
        <f>15*4.426</f>
        <v>66.39</v>
      </c>
      <c r="F41">
        <f>15*4.426</f>
        <v>66.39</v>
      </c>
      <c r="G41">
        <f>15*4.426</f>
        <v>66.39</v>
      </c>
      <c r="H41">
        <f>15*3.925</f>
        <v>58.875</v>
      </c>
      <c r="I41">
        <f>15*3.925</f>
        <v>58.875</v>
      </c>
      <c r="J41">
        <f>75*1.104</f>
        <v>82.800000000000011</v>
      </c>
      <c r="K41">
        <f>12*6.515</f>
        <v>78.179999999999993</v>
      </c>
      <c r="L41">
        <f>12*6.515</f>
        <v>78.179999999999993</v>
      </c>
      <c r="M41">
        <f>20*3.634</f>
        <v>72.679999999999993</v>
      </c>
      <c r="N41">
        <f>20*3.634</f>
        <v>72.679999999999993</v>
      </c>
      <c r="O41">
        <f>20*3.634</f>
        <v>72.679999999999993</v>
      </c>
      <c r="P41">
        <f>20*2.874</f>
        <v>57.480000000000004</v>
      </c>
      <c r="Q41">
        <f>20*2.874</f>
        <v>57.480000000000004</v>
      </c>
      <c r="R41">
        <f>25*3.161</f>
        <v>79.025000000000006</v>
      </c>
      <c r="S41">
        <f>25*3.161</f>
        <v>79.025000000000006</v>
      </c>
      <c r="T41">
        <f>25*3.161</f>
        <v>79.025000000000006</v>
      </c>
    </row>
    <row r="42" spans="1:28" x14ac:dyDescent="0.2">
      <c r="A42" t="s">
        <v>1366</v>
      </c>
      <c r="B42">
        <f>SUM(C42:R42)</f>
        <v>1006.6489999999997</v>
      </c>
      <c r="C42">
        <f>12*4.426</f>
        <v>53.112000000000002</v>
      </c>
      <c r="D42">
        <f>12*4.426</f>
        <v>53.112000000000002</v>
      </c>
      <c r="E42">
        <f>12*4.426</f>
        <v>53.112000000000002</v>
      </c>
      <c r="F42">
        <f>20*3.83</f>
        <v>76.599999999999994</v>
      </c>
      <c r="G42">
        <f>20*3.83</f>
        <v>76.599999999999994</v>
      </c>
      <c r="H42">
        <f>20*3.83</f>
        <v>76.599999999999994</v>
      </c>
      <c r="I42">
        <f>20*3.634</f>
        <v>72.679999999999993</v>
      </c>
      <c r="J42">
        <f>17*3.634</f>
        <v>61.777999999999999</v>
      </c>
      <c r="K42">
        <f>20*3.634</f>
        <v>72.679999999999993</v>
      </c>
      <c r="L42">
        <f>20*3.634</f>
        <v>72.679999999999993</v>
      </c>
      <c r="M42">
        <f>10*6.515</f>
        <v>65.149999999999991</v>
      </c>
      <c r="N42">
        <f>10*6.515</f>
        <v>65.149999999999991</v>
      </c>
      <c r="O42">
        <f>10*6.515</f>
        <v>65.149999999999991</v>
      </c>
      <c r="P42">
        <f>15*3.161</f>
        <v>47.414999999999999</v>
      </c>
      <c r="Q42">
        <f>15*3.161</f>
        <v>47.414999999999999</v>
      </c>
      <c r="R42">
        <f>15*3.161</f>
        <v>47.414999999999999</v>
      </c>
    </row>
    <row r="44" spans="1:28" x14ac:dyDescent="0.2">
      <c r="A44">
        <f>COUNT(C2:AH42)</f>
        <v>689</v>
      </c>
    </row>
  </sheetData>
  <pageMargins left="0.7" right="0.7" top="0.75" bottom="0.75" header="0.3" footer="0.3"/>
  <ignoredErrors>
    <ignoredError sqref="J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DD334-380E-4F9C-BE29-25AFA57C42F6}">
  <dimension ref="A1:BM792"/>
  <sheetViews>
    <sheetView tabSelected="1" zoomScale="112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H7" sqref="H7"/>
    </sheetView>
  </sheetViews>
  <sheetFormatPr baseColWidth="10" defaultColWidth="8.83203125" defaultRowHeight="15" x14ac:dyDescent="0.2"/>
  <cols>
    <col min="1" max="2" width="14.6640625" customWidth="1"/>
    <col min="8" max="10" width="10.5" customWidth="1"/>
  </cols>
  <sheetData>
    <row r="1" spans="1:65" x14ac:dyDescent="0.2">
      <c r="A1" t="s">
        <v>3</v>
      </c>
      <c r="B1" t="s">
        <v>4</v>
      </c>
      <c r="C1" t="s">
        <v>1</v>
      </c>
      <c r="D1" t="s">
        <v>37</v>
      </c>
      <c r="E1" t="s">
        <v>38</v>
      </c>
      <c r="F1" t="s">
        <v>39</v>
      </c>
      <c r="G1" t="s">
        <v>1194</v>
      </c>
      <c r="H1" t="s">
        <v>1195</v>
      </c>
      <c r="I1" t="s">
        <v>1196</v>
      </c>
      <c r="J1" t="s">
        <v>1197</v>
      </c>
      <c r="K1" t="s">
        <v>1198</v>
      </c>
      <c r="L1" t="s">
        <v>1199</v>
      </c>
      <c r="M1" t="s">
        <v>1200</v>
      </c>
      <c r="N1" t="s">
        <v>1201</v>
      </c>
      <c r="O1" t="s">
        <v>1202</v>
      </c>
      <c r="P1" t="s">
        <v>1203</v>
      </c>
      <c r="Q1" t="s">
        <v>1204</v>
      </c>
      <c r="R1" t="s">
        <v>1205</v>
      </c>
      <c r="S1" t="s">
        <v>1206</v>
      </c>
      <c r="T1" t="s">
        <v>1207</v>
      </c>
      <c r="U1" t="s">
        <v>1208</v>
      </c>
      <c r="V1" t="s">
        <v>1209</v>
      </c>
      <c r="W1" t="s">
        <v>1210</v>
      </c>
      <c r="X1" t="s">
        <v>1211</v>
      </c>
      <c r="Y1" t="s">
        <v>1212</v>
      </c>
      <c r="Z1" t="s">
        <v>1213</v>
      </c>
      <c r="AA1" t="s">
        <v>1214</v>
      </c>
      <c r="AB1" t="s">
        <v>1215</v>
      </c>
      <c r="AC1" t="s">
        <v>1216</v>
      </c>
      <c r="AD1" t="s">
        <v>1217</v>
      </c>
      <c r="AE1" t="s">
        <v>1218</v>
      </c>
      <c r="AF1" t="s">
        <v>1219</v>
      </c>
      <c r="AG1" t="s">
        <v>1220</v>
      </c>
      <c r="AH1" t="s">
        <v>1221</v>
      </c>
      <c r="AI1" t="s">
        <v>1222</v>
      </c>
      <c r="AJ1" t="s">
        <v>1223</v>
      </c>
      <c r="AK1" t="s">
        <v>1224</v>
      </c>
      <c r="AL1" t="s">
        <v>1225</v>
      </c>
      <c r="AM1" t="s">
        <v>1226</v>
      </c>
      <c r="AN1" t="s">
        <v>1227</v>
      </c>
      <c r="AO1" t="s">
        <v>1228</v>
      </c>
      <c r="AP1" t="s">
        <v>1229</v>
      </c>
      <c r="AQ1" t="s">
        <v>1230</v>
      </c>
      <c r="AR1" t="s">
        <v>1231</v>
      </c>
      <c r="AS1" t="s">
        <v>1232</v>
      </c>
      <c r="AT1" t="s">
        <v>1233</v>
      </c>
      <c r="AU1" t="s">
        <v>1234</v>
      </c>
      <c r="AV1" t="s">
        <v>1235</v>
      </c>
      <c r="AW1" t="s">
        <v>1236</v>
      </c>
      <c r="AX1" t="s">
        <v>1237</v>
      </c>
      <c r="AY1" t="s">
        <v>1238</v>
      </c>
      <c r="AZ1" t="s">
        <v>1239</v>
      </c>
      <c r="BA1" t="s">
        <v>1240</v>
      </c>
      <c r="BB1" t="s">
        <v>1241</v>
      </c>
      <c r="BC1" t="s">
        <v>1242</v>
      </c>
      <c r="BD1" t="s">
        <v>1243</v>
      </c>
      <c r="BE1" t="s">
        <v>1244</v>
      </c>
      <c r="BF1" t="s">
        <v>1245</v>
      </c>
      <c r="BG1" t="s">
        <v>1246</v>
      </c>
      <c r="BH1" t="s">
        <v>1247</v>
      </c>
      <c r="BI1" t="s">
        <v>1248</v>
      </c>
      <c r="BJ1" t="s">
        <v>1249</v>
      </c>
      <c r="BK1" t="s">
        <v>1250</v>
      </c>
      <c r="BL1" t="s">
        <v>1251</v>
      </c>
      <c r="BM1" t="s">
        <v>1360</v>
      </c>
    </row>
    <row r="2" spans="1:65" x14ac:dyDescent="0.2">
      <c r="A2" t="s">
        <v>51</v>
      </c>
      <c r="B2" t="s">
        <v>890</v>
      </c>
      <c r="C2">
        <f>SUM(Table1[[#This Row],[1]:[62]])</f>
        <v>4606.6379999999999</v>
      </c>
      <c r="D2">
        <f>16*5.822</f>
        <v>93.152000000000001</v>
      </c>
      <c r="E2">
        <f>16*5.822</f>
        <v>93.152000000000001</v>
      </c>
      <c r="F2">
        <f>16*5.822</f>
        <v>93.152000000000001</v>
      </c>
      <c r="G2">
        <f>11*5.245</f>
        <v>57.695</v>
      </c>
      <c r="H2">
        <f>18*5.245</f>
        <v>94.41</v>
      </c>
      <c r="I2">
        <f>15*5.245</f>
        <v>78.674999999999997</v>
      </c>
      <c r="J2">
        <f>12*5.793</f>
        <v>69.516000000000005</v>
      </c>
      <c r="K2">
        <f>15*5.793</f>
        <v>86.894999999999996</v>
      </c>
      <c r="L2">
        <f>14*5.793</f>
        <v>81.102000000000004</v>
      </c>
      <c r="M2">
        <f>15*4.653</f>
        <v>69.794999999999987</v>
      </c>
      <c r="N2">
        <f>11*4.653</f>
        <v>51.182999999999993</v>
      </c>
      <c r="O2">
        <f>19*4.653</f>
        <v>88.406999999999996</v>
      </c>
      <c r="P2">
        <f>13*4.313</f>
        <v>56.068999999999996</v>
      </c>
      <c r="Q2">
        <f>9*4.313</f>
        <v>38.817</v>
      </c>
      <c r="R2">
        <f>16*4.313</f>
        <v>69.007999999999996</v>
      </c>
      <c r="S2">
        <f>15*5.245</f>
        <v>78.674999999999997</v>
      </c>
      <c r="T2">
        <f>16*5.245</f>
        <v>83.92</v>
      </c>
      <c r="U2">
        <f>17*5.245</f>
        <v>89.165000000000006</v>
      </c>
      <c r="V2">
        <f>13*4.909</f>
        <v>63.817</v>
      </c>
      <c r="W2">
        <f>16*4.909</f>
        <v>78.543999999999997</v>
      </c>
      <c r="X2">
        <f>17*4.226</f>
        <v>71.841999999999999</v>
      </c>
      <c r="Y2">
        <f>17*4.226</f>
        <v>71.841999999999999</v>
      </c>
      <c r="Z2">
        <f>16*4.226</f>
        <v>67.616</v>
      </c>
      <c r="AA2">
        <f>16*4.226</f>
        <v>67.616</v>
      </c>
      <c r="AB2">
        <f>14*5.281</f>
        <v>73.933999999999997</v>
      </c>
      <c r="AC2">
        <f>15*5.281</f>
        <v>79.214999999999989</v>
      </c>
      <c r="AD2">
        <f>11*5.281</f>
        <v>58.090999999999994</v>
      </c>
      <c r="AE2">
        <f>15*4.572</f>
        <v>68.58</v>
      </c>
      <c r="AF2">
        <f>16*4.572</f>
        <v>73.152000000000001</v>
      </c>
      <c r="AG2">
        <f>12*4.572</f>
        <v>54.864000000000004</v>
      </c>
      <c r="AH2">
        <f>10*5.39</f>
        <v>53.9</v>
      </c>
      <c r="AI2">
        <f>13*5.39</f>
        <v>70.069999999999993</v>
      </c>
      <c r="AJ2">
        <f>15*5.39</f>
        <v>80.849999999999994</v>
      </c>
      <c r="AK2">
        <f>16*5.281</f>
        <v>84.495999999999995</v>
      </c>
      <c r="AL2">
        <f>16*5.281</f>
        <v>84.495999999999995</v>
      </c>
      <c r="AM2">
        <f>15*5.281</f>
        <v>79.214999999999989</v>
      </c>
      <c r="AN2">
        <f>13*5.419</f>
        <v>70.446999999999989</v>
      </c>
      <c r="AO2">
        <f>14*5.419</f>
        <v>75.866</v>
      </c>
      <c r="AP2">
        <f>16*5.419</f>
        <v>86.703999999999994</v>
      </c>
      <c r="AQ2">
        <f>16*5.345</f>
        <v>85.52</v>
      </c>
      <c r="AR2">
        <f>14*5.345</f>
        <v>74.83</v>
      </c>
      <c r="AS2">
        <f>14*5.345</f>
        <v>74.83</v>
      </c>
      <c r="AT2">
        <f>17*4.313</f>
        <v>73.320999999999998</v>
      </c>
      <c r="AU2">
        <f>15*4.313</f>
        <v>64.694999999999993</v>
      </c>
      <c r="AV2">
        <f>16*4.313</f>
        <v>69.007999999999996</v>
      </c>
      <c r="AW2">
        <f>16*4.653</f>
        <v>74.447999999999993</v>
      </c>
      <c r="AX2">
        <f>14*4.653</f>
        <v>65.141999999999996</v>
      </c>
      <c r="AY2">
        <f>15*4.653</f>
        <v>69.794999999999987</v>
      </c>
      <c r="AZ2">
        <f>14*5.822</f>
        <v>81.507999999999996</v>
      </c>
      <c r="BA2">
        <f>11*5.822</f>
        <v>64.042000000000002</v>
      </c>
      <c r="BB2">
        <f>16*5.822</f>
        <v>93.152000000000001</v>
      </c>
      <c r="BC2">
        <f>15*4.428</f>
        <v>66.42</v>
      </c>
      <c r="BD2">
        <f>16*4.428</f>
        <v>70.847999999999999</v>
      </c>
      <c r="BE2">
        <f>17*4.428</f>
        <v>75.275999999999996</v>
      </c>
      <c r="BF2">
        <f>20*4.005</f>
        <v>80.099999999999994</v>
      </c>
      <c r="BG2">
        <f>15*4.005</f>
        <v>60.074999999999996</v>
      </c>
      <c r="BH2">
        <f>20*4.005</f>
        <v>80.099999999999994</v>
      </c>
      <c r="BI2">
        <f>14*4.657</f>
        <v>65.198000000000008</v>
      </c>
      <c r="BJ2">
        <f>14*4.657</f>
        <v>65.198000000000008</v>
      </c>
      <c r="BK2">
        <f>17*4.657</f>
        <v>79.168999999999997</v>
      </c>
      <c r="BL2">
        <f>21*4.326</f>
        <v>90.845999999999989</v>
      </c>
      <c r="BM2">
        <f>22*4.326</f>
        <v>95.171999999999997</v>
      </c>
    </row>
    <row r="3" spans="1:65" x14ac:dyDescent="0.2">
      <c r="A3" t="s">
        <v>280</v>
      </c>
      <c r="B3" t="s">
        <v>281</v>
      </c>
      <c r="C3">
        <f>SUM(Table1[[#This Row],[1]:[62]])</f>
        <v>4554.7430000000004</v>
      </c>
      <c r="D3">
        <f>23*5.278</f>
        <v>121.39399999999999</v>
      </c>
      <c r="E3">
        <f>23*5.412</f>
        <v>124.476</v>
      </c>
      <c r="F3">
        <f>32*5.412</f>
        <v>173.184</v>
      </c>
      <c r="G3">
        <f>20*6.174</f>
        <v>123.48</v>
      </c>
      <c r="H3">
        <f>28*6.174</f>
        <v>172.87200000000001</v>
      </c>
      <c r="I3">
        <f>25*4.909</f>
        <v>122.72499999999999</v>
      </c>
      <c r="J3">
        <f>35*4.909</f>
        <v>171.815</v>
      </c>
      <c r="K3">
        <f>30*3.337</f>
        <v>100.11</v>
      </c>
      <c r="L3">
        <f>16*3.337</f>
        <v>53.392000000000003</v>
      </c>
      <c r="M3">
        <f>26*4.657</f>
        <v>121.08199999999999</v>
      </c>
      <c r="N3">
        <f>37*4.657</f>
        <v>172.309</v>
      </c>
      <c r="O3">
        <f>1*4.326</f>
        <v>4.3259999999999996</v>
      </c>
      <c r="P3">
        <f>40*4.326</f>
        <v>173.04</v>
      </c>
      <c r="Q3">
        <f>21*5.891</f>
        <v>123.711</v>
      </c>
      <c r="R3">
        <f>29*5.891</f>
        <v>170.839</v>
      </c>
      <c r="S3">
        <f>18*7.004</f>
        <v>126.07199999999999</v>
      </c>
      <c r="T3">
        <f>19*7.004</f>
        <v>133.07599999999999</v>
      </c>
      <c r="U3">
        <f>28*4.381</f>
        <v>122.66800000000001</v>
      </c>
      <c r="V3">
        <f>37*4.381</f>
        <v>162.09700000000001</v>
      </c>
      <c r="W3">
        <f>21*5.793</f>
        <v>121.65300000000001</v>
      </c>
      <c r="X3">
        <f>11*5.793</f>
        <v>63.722999999999999</v>
      </c>
      <c r="Y3">
        <f>21*6.003</f>
        <v>126.063</v>
      </c>
      <c r="Z3">
        <f>29*6.003</f>
        <v>174.08699999999999</v>
      </c>
      <c r="AA3">
        <f>23*5.419</f>
        <v>124.63699999999999</v>
      </c>
      <c r="AB3">
        <f>32*5.419</f>
        <v>173.40799999999999</v>
      </c>
      <c r="AC3">
        <f>23*5.281</f>
        <v>121.46299999999999</v>
      </c>
      <c r="AD3">
        <f>33*5.281</f>
        <v>174.273</v>
      </c>
      <c r="AE3">
        <f>17*3.321</f>
        <v>56.457000000000001</v>
      </c>
      <c r="AF3">
        <f>18*3.321</f>
        <v>59.778000000000006</v>
      </c>
      <c r="AG3">
        <f>23*3.321</f>
        <v>76.38300000000001</v>
      </c>
      <c r="AH3">
        <f>18*3.8</f>
        <v>68.399999999999991</v>
      </c>
      <c r="AI3">
        <f>18*3.8</f>
        <v>68.399999999999991</v>
      </c>
      <c r="AJ3">
        <f>23*3.8</f>
        <v>87.399999999999991</v>
      </c>
      <c r="AK3">
        <f>22*3.03</f>
        <v>66.66</v>
      </c>
      <c r="AL3">
        <f>22*3.03</f>
        <v>66.66</v>
      </c>
      <c r="AM3">
        <f>27*3.03</f>
        <v>81.809999999999988</v>
      </c>
      <c r="AN3">
        <f>19*2.62</f>
        <v>49.78</v>
      </c>
      <c r="AO3">
        <f>25*2.62</f>
        <v>65.5</v>
      </c>
      <c r="AP3">
        <f>30*2.62</f>
        <v>78.600000000000009</v>
      </c>
      <c r="AQ3">
        <f>18*3.932</f>
        <v>70.775999999999996</v>
      </c>
      <c r="AR3">
        <f>27*3.932</f>
        <v>106.164</v>
      </c>
    </row>
    <row r="4" spans="1:65" x14ac:dyDescent="0.2">
      <c r="A4" t="s">
        <v>269</v>
      </c>
      <c r="B4" t="s">
        <v>270</v>
      </c>
      <c r="C4">
        <f>SUM(Table1[[#This Row],[1]:[62]])</f>
        <v>3755.8900000000003</v>
      </c>
      <c r="D4">
        <f>23*5.278</f>
        <v>121.39399999999999</v>
      </c>
      <c r="E4">
        <f>23*5.412</f>
        <v>124.476</v>
      </c>
      <c r="F4">
        <f>32*5.412</f>
        <v>173.184</v>
      </c>
      <c r="G4">
        <f>20*6.174</f>
        <v>123.48</v>
      </c>
      <c r="H4">
        <f>28*6.174</f>
        <v>172.87200000000001</v>
      </c>
      <c r="I4">
        <f>25*4.909</f>
        <v>122.72499999999999</v>
      </c>
      <c r="J4">
        <f>35*4.909</f>
        <v>171.815</v>
      </c>
      <c r="K4">
        <f>30*3.337</f>
        <v>100.11</v>
      </c>
      <c r="L4">
        <f>16*3.337</f>
        <v>53.392000000000003</v>
      </c>
      <c r="M4">
        <f>26*4.657</f>
        <v>121.08199999999999</v>
      </c>
      <c r="N4">
        <f>33*4.657</f>
        <v>153.68100000000001</v>
      </c>
      <c r="O4">
        <f>27*4.326</f>
        <v>116.80199999999999</v>
      </c>
      <c r="P4">
        <f>40*4.326</f>
        <v>173.04</v>
      </c>
      <c r="Q4">
        <f>21*5.891</f>
        <v>123.711</v>
      </c>
      <c r="R4">
        <f>29*5.891</f>
        <v>170.839</v>
      </c>
      <c r="S4">
        <f>18*7.004</f>
        <v>126.07199999999999</v>
      </c>
      <c r="T4">
        <f>19*7.004</f>
        <v>133.07599999999999</v>
      </c>
      <c r="U4">
        <f>28*4.381</f>
        <v>122.66800000000001</v>
      </c>
      <c r="V4">
        <f>37*4.381</f>
        <v>162.09700000000001</v>
      </c>
      <c r="W4">
        <f>21*5.793</f>
        <v>121.65300000000001</v>
      </c>
      <c r="X4">
        <f>30*5.793</f>
        <v>173.79</v>
      </c>
      <c r="Y4">
        <f>21*6.003</f>
        <v>126.063</v>
      </c>
      <c r="Z4">
        <f>29*6.003</f>
        <v>174.08699999999999</v>
      </c>
      <c r="AA4">
        <f>23*5.419</f>
        <v>124.63699999999999</v>
      </c>
      <c r="AB4">
        <f>32*5.419</f>
        <v>173.40799999999999</v>
      </c>
      <c r="AC4">
        <f>23*5.281</f>
        <v>121.46299999999999</v>
      </c>
      <c r="AD4">
        <f>33*5.281</f>
        <v>174.273</v>
      </c>
    </row>
    <row r="5" spans="1:65" x14ac:dyDescent="0.2">
      <c r="A5" t="s">
        <v>160</v>
      </c>
      <c r="B5" t="s">
        <v>395</v>
      </c>
      <c r="C5">
        <f>SUM(Table1[[#This Row],[1]:[62]])</f>
        <v>3677.6050000000014</v>
      </c>
      <c r="D5">
        <f>15*3.185</f>
        <v>47.774999999999999</v>
      </c>
      <c r="E5">
        <f>13*3.185</f>
        <v>41.405000000000001</v>
      </c>
      <c r="F5">
        <f>18*3.185</f>
        <v>57.33</v>
      </c>
      <c r="G5">
        <f>9*5.891</f>
        <v>53.018999999999998</v>
      </c>
      <c r="H5">
        <f>9*5.891</f>
        <v>53.018999999999998</v>
      </c>
      <c r="I5">
        <f>11*5.891</f>
        <v>64.801000000000002</v>
      </c>
      <c r="J5">
        <f>11*4.778</f>
        <v>52.557999999999993</v>
      </c>
      <c r="K5">
        <f>11*4.778</f>
        <v>52.557999999999993</v>
      </c>
      <c r="L5">
        <f>14*4.778</f>
        <v>66.891999999999996</v>
      </c>
      <c r="M5">
        <f>15*3.792</f>
        <v>56.879999999999995</v>
      </c>
      <c r="N5">
        <f>19*3.792</f>
        <v>72.048000000000002</v>
      </c>
      <c r="O5">
        <f>15*4.332</f>
        <v>64.98</v>
      </c>
      <c r="P5">
        <f>15*4.332</f>
        <v>64.98</v>
      </c>
      <c r="Q5">
        <f>7*4.332</f>
        <v>30.323999999999998</v>
      </c>
      <c r="R5">
        <f>8*4.259</f>
        <v>34.072000000000003</v>
      </c>
      <c r="S5">
        <f>11*4.259</f>
        <v>46.849000000000004</v>
      </c>
      <c r="T5">
        <f>2*4.259</f>
        <v>8.5180000000000007</v>
      </c>
      <c r="U5">
        <f>2*2.039</f>
        <v>4.0780000000000003</v>
      </c>
      <c r="V5">
        <f>20*2.039</f>
        <v>40.78</v>
      </c>
      <c r="W5">
        <f>23*2.039</f>
        <v>46.897000000000006</v>
      </c>
      <c r="X5">
        <f>14*4.003</f>
        <v>56.042000000000002</v>
      </c>
      <c r="Y5">
        <f>14*4.003</f>
        <v>56.042000000000002</v>
      </c>
      <c r="Z5">
        <f>1*4.003</f>
        <v>4.0030000000000001</v>
      </c>
      <c r="AA5">
        <f>22*2.64</f>
        <v>58.080000000000005</v>
      </c>
      <c r="AB5">
        <f>20*2.64</f>
        <v>52.800000000000004</v>
      </c>
      <c r="AC5">
        <f>23*2.64</f>
        <v>60.720000000000006</v>
      </c>
      <c r="AD5">
        <f>14*3.916</f>
        <v>54.823999999999998</v>
      </c>
      <c r="AE5">
        <f>14*3.916</f>
        <v>54.823999999999998</v>
      </c>
      <c r="AF5">
        <f>18*3.916</f>
        <v>70.488</v>
      </c>
      <c r="AG5">
        <f>13*5.891</f>
        <v>76.582999999999998</v>
      </c>
      <c r="AH5">
        <f>14*5.891</f>
        <v>82.474000000000004</v>
      </c>
      <c r="AI5">
        <f>14*5.281</f>
        <v>73.933999999999997</v>
      </c>
      <c r="AJ5">
        <f>15*5.281</f>
        <v>79.214999999999989</v>
      </c>
      <c r="AK5">
        <f>11*5.281</f>
        <v>58.090999999999994</v>
      </c>
      <c r="AL5">
        <f>15*4.572</f>
        <v>68.58</v>
      </c>
      <c r="AM5">
        <f>16*4.572</f>
        <v>73.152000000000001</v>
      </c>
      <c r="AN5">
        <f>12*4.572</f>
        <v>54.864000000000004</v>
      </c>
      <c r="AO5">
        <f>10*5.39</f>
        <v>53.9</v>
      </c>
      <c r="AP5">
        <f>14*5.39</f>
        <v>75.459999999999994</v>
      </c>
      <c r="AQ5">
        <f>15*5.39</f>
        <v>80.849999999999994</v>
      </c>
      <c r="AR5">
        <f>16*5.281</f>
        <v>84.495999999999995</v>
      </c>
      <c r="AS5">
        <f>16*5.281</f>
        <v>84.495999999999995</v>
      </c>
      <c r="AT5">
        <f>15*5.281</f>
        <v>79.214999999999989</v>
      </c>
      <c r="AU5">
        <f>13*5.419</f>
        <v>70.446999999999989</v>
      </c>
      <c r="AV5">
        <f>10*5.419</f>
        <v>54.19</v>
      </c>
      <c r="AW5">
        <f>16*5.419</f>
        <v>86.703999999999994</v>
      </c>
      <c r="AX5">
        <f>12*5.412</f>
        <v>64.944000000000003</v>
      </c>
      <c r="AY5">
        <f>10*5.412</f>
        <v>54.12</v>
      </c>
      <c r="AZ5">
        <f>11*5.412</f>
        <v>59.531999999999996</v>
      </c>
      <c r="BA5">
        <f>12*5.412</f>
        <v>64.944000000000003</v>
      </c>
      <c r="BB5">
        <f>12*6.174</f>
        <v>74.088000000000008</v>
      </c>
      <c r="BC5">
        <f>11*6.174</f>
        <v>67.914000000000001</v>
      </c>
      <c r="BD5">
        <f>12*6.174</f>
        <v>74.088000000000008</v>
      </c>
      <c r="BE5">
        <f>12*6.174</f>
        <v>74.088000000000008</v>
      </c>
      <c r="BF5">
        <f>13*5.39</f>
        <v>70.069999999999993</v>
      </c>
      <c r="BG5">
        <f>14*5.39</f>
        <v>75.459999999999994</v>
      </c>
      <c r="BH5">
        <f>13*5.39</f>
        <v>70.069999999999993</v>
      </c>
      <c r="BI5">
        <f>12*5.281</f>
        <v>63.372</v>
      </c>
      <c r="BJ5">
        <f>12*5.281</f>
        <v>63.372</v>
      </c>
      <c r="BK5">
        <f>14*5.281</f>
        <v>73.933999999999997</v>
      </c>
      <c r="BL5">
        <f>12*5.281</f>
        <v>63.372</v>
      </c>
    </row>
    <row r="6" spans="1:65" x14ac:dyDescent="0.2">
      <c r="A6" t="s">
        <v>54</v>
      </c>
      <c r="B6" t="s">
        <v>886</v>
      </c>
      <c r="C6">
        <f>SUM(Table1[[#This Row],[1]:[62]])</f>
        <v>3673.3890000000006</v>
      </c>
      <c r="D6">
        <f>16*5.822</f>
        <v>93.152000000000001</v>
      </c>
      <c r="E6">
        <f>8*5.822</f>
        <v>46.576000000000001</v>
      </c>
      <c r="F6">
        <f>16*5.822</f>
        <v>93.152000000000001</v>
      </c>
      <c r="G6">
        <f>11*5.245</f>
        <v>57.695</v>
      </c>
      <c r="H6">
        <f>18*5.245</f>
        <v>94.41</v>
      </c>
      <c r="I6">
        <f>15*5.245</f>
        <v>78.674999999999997</v>
      </c>
      <c r="J6">
        <f>12*5.793</f>
        <v>69.516000000000005</v>
      </c>
      <c r="K6">
        <f>15*5.793</f>
        <v>86.894999999999996</v>
      </c>
      <c r="L6">
        <f>12*5.793</f>
        <v>69.516000000000005</v>
      </c>
      <c r="M6">
        <f>17*4.226</f>
        <v>71.841999999999999</v>
      </c>
      <c r="N6">
        <f>17*4.226</f>
        <v>71.841999999999999</v>
      </c>
      <c r="O6">
        <f>17*4.226</f>
        <v>71.841999999999999</v>
      </c>
      <c r="P6">
        <f>15*4.085</f>
        <v>61.274999999999999</v>
      </c>
      <c r="Q6">
        <f>16*4.085</f>
        <v>65.36</v>
      </c>
      <c r="R6">
        <f>15*4.085</f>
        <v>61.274999999999999</v>
      </c>
      <c r="S6">
        <f>14*5.793</f>
        <v>81.102000000000004</v>
      </c>
      <c r="T6">
        <f>14*5.793</f>
        <v>81.102000000000004</v>
      </c>
      <c r="U6">
        <f>11*5.793</f>
        <v>63.722999999999999</v>
      </c>
      <c r="V6">
        <f>15*5.245</f>
        <v>78.674999999999997</v>
      </c>
      <c r="W6">
        <f>16*5.245</f>
        <v>83.92</v>
      </c>
      <c r="X6">
        <f>17*5.245</f>
        <v>89.165000000000006</v>
      </c>
      <c r="Y6">
        <f>13*4.909</f>
        <v>63.817</v>
      </c>
      <c r="Z6">
        <f>16*4.909</f>
        <v>78.543999999999997</v>
      </c>
      <c r="AA6">
        <f>19*4.657</f>
        <v>88.483000000000004</v>
      </c>
      <c r="AB6">
        <f>17*4.657</f>
        <v>79.168999999999997</v>
      </c>
      <c r="AC6">
        <f>4*4.657</f>
        <v>18.628</v>
      </c>
      <c r="AD6">
        <f>17*4.226</f>
        <v>71.841999999999999</v>
      </c>
      <c r="AE6">
        <f>17*4.226</f>
        <v>71.841999999999999</v>
      </c>
      <c r="AF6">
        <f>16*4.226</f>
        <v>67.616</v>
      </c>
      <c r="AG6">
        <f>16*4.226</f>
        <v>67.616</v>
      </c>
      <c r="AH6">
        <f>14*5.281</f>
        <v>73.933999999999997</v>
      </c>
      <c r="AI6">
        <f>15*5.281</f>
        <v>79.214999999999989</v>
      </c>
      <c r="AJ6">
        <f>11*5.281</f>
        <v>58.090999999999994</v>
      </c>
      <c r="AK6">
        <f>15*4.572</f>
        <v>68.58</v>
      </c>
      <c r="AL6">
        <f>16*4.572</f>
        <v>73.152000000000001</v>
      </c>
      <c r="AM6">
        <f>12*4.572</f>
        <v>54.864000000000004</v>
      </c>
      <c r="AN6">
        <f>10*5.39</f>
        <v>53.9</v>
      </c>
      <c r="AO6">
        <f>14*5.39</f>
        <v>75.459999999999994</v>
      </c>
      <c r="AP6">
        <f>15*5.39</f>
        <v>80.849999999999994</v>
      </c>
      <c r="AQ6">
        <f>16*5.281</f>
        <v>84.495999999999995</v>
      </c>
      <c r="AR6">
        <f>16*5.281</f>
        <v>84.495999999999995</v>
      </c>
      <c r="AS6">
        <f>10*5.281</f>
        <v>52.809999999999995</v>
      </c>
      <c r="AT6">
        <f>13*5.419</f>
        <v>70.446999999999989</v>
      </c>
      <c r="AU6">
        <f>14*5.419</f>
        <v>75.866</v>
      </c>
      <c r="AV6">
        <f>16*5.419</f>
        <v>86.703999999999994</v>
      </c>
      <c r="AW6">
        <f>22*4.326</f>
        <v>95.171999999999997</v>
      </c>
      <c r="AX6">
        <f>19*4.574</f>
        <v>86.905999999999992</v>
      </c>
      <c r="AY6">
        <f>10*4.574</f>
        <v>45.739999999999995</v>
      </c>
      <c r="AZ6">
        <f>10*5.793</f>
        <v>57.93</v>
      </c>
      <c r="BA6">
        <f>13*5.793</f>
        <v>75.308999999999997</v>
      </c>
      <c r="BB6">
        <f>10*6.12</f>
        <v>61.2</v>
      </c>
    </row>
    <row r="7" spans="1:65" x14ac:dyDescent="0.2">
      <c r="A7" t="s">
        <v>138</v>
      </c>
      <c r="B7" t="s">
        <v>938</v>
      </c>
      <c r="C7">
        <f>SUM(Table1[[#This Row],[1]:[62]])</f>
        <v>3645.2150000000011</v>
      </c>
      <c r="D7">
        <f>16*4.653</f>
        <v>74.447999999999993</v>
      </c>
      <c r="E7">
        <f>4*4.653</f>
        <v>18.611999999999998</v>
      </c>
      <c r="F7">
        <f>16*4.653</f>
        <v>74.447999999999993</v>
      </c>
      <c r="G7">
        <f>15*5.822</f>
        <v>87.33</v>
      </c>
      <c r="H7">
        <f>10*5.822</f>
        <v>58.22</v>
      </c>
      <c r="I7">
        <f>21*4.555</f>
        <v>95.655000000000001</v>
      </c>
      <c r="J7">
        <f>19*4.555</f>
        <v>86.544999999999987</v>
      </c>
      <c r="K7">
        <f>7*7.004</f>
        <v>49.027999999999999</v>
      </c>
      <c r="L7">
        <f>12*7.004</f>
        <v>84.048000000000002</v>
      </c>
      <c r="M7">
        <f>18*4.428</f>
        <v>79.703999999999994</v>
      </c>
      <c r="N7">
        <f>20*4.428</f>
        <v>88.56</v>
      </c>
      <c r="O7">
        <f>17*4.657</f>
        <v>79.168999999999997</v>
      </c>
      <c r="P7">
        <f>17*4.657</f>
        <v>79.168999999999997</v>
      </c>
      <c r="Q7">
        <f>16*5.345</f>
        <v>85.52</v>
      </c>
      <c r="R7">
        <f>17*5.345</f>
        <v>90.864999999999995</v>
      </c>
      <c r="S7">
        <f>12*5.281</f>
        <v>63.372</v>
      </c>
      <c r="T7">
        <f>14*5.281</f>
        <v>73.933999999999997</v>
      </c>
      <c r="U7">
        <f>16*5.281</f>
        <v>84.495999999999995</v>
      </c>
      <c r="V7">
        <f>17*4.572</f>
        <v>77.724000000000004</v>
      </c>
      <c r="W7">
        <f>17*4.572</f>
        <v>77.724000000000004</v>
      </c>
      <c r="X7">
        <f>17*4.572</f>
        <v>77.724000000000004</v>
      </c>
      <c r="Y7">
        <f>12*5.39</f>
        <v>64.679999999999993</v>
      </c>
      <c r="Z7">
        <f>16*5.39</f>
        <v>86.24</v>
      </c>
      <c r="AA7">
        <f>12*5.39</f>
        <v>64.679999999999993</v>
      </c>
      <c r="AB7">
        <f>3*5.281</f>
        <v>15.843</v>
      </c>
      <c r="AC7">
        <f>15*5.281</f>
        <v>79.214999999999989</v>
      </c>
      <c r="AD7">
        <f>13*5.281</f>
        <v>68.652999999999992</v>
      </c>
      <c r="AE7">
        <f>15*5.419</f>
        <v>81.284999999999997</v>
      </c>
      <c r="AF7">
        <f>16*5.419</f>
        <v>86.703999999999994</v>
      </c>
      <c r="AG7">
        <f>16*5.419</f>
        <v>86.703999999999994</v>
      </c>
      <c r="AH7">
        <f>12*5.891</f>
        <v>70.692000000000007</v>
      </c>
      <c r="AI7">
        <f>12*5.891</f>
        <v>70.692000000000007</v>
      </c>
      <c r="AJ7">
        <f>11*5.891</f>
        <v>64.801000000000002</v>
      </c>
      <c r="AK7">
        <f>15*4.259</f>
        <v>63.885000000000005</v>
      </c>
      <c r="AL7">
        <f>16*4.259</f>
        <v>68.144000000000005</v>
      </c>
      <c r="AM7">
        <f>5*4.259</f>
        <v>21.295000000000002</v>
      </c>
      <c r="AN7">
        <f>9*7.004</f>
        <v>63.035999999999994</v>
      </c>
      <c r="AO7">
        <f>9*7.004</f>
        <v>63.035999999999994</v>
      </c>
      <c r="AP7">
        <f>11*7.004</f>
        <v>77.043999999999997</v>
      </c>
      <c r="AQ7">
        <f>15*4.381</f>
        <v>65.715000000000003</v>
      </c>
      <c r="AR7">
        <f>15*4.381</f>
        <v>65.715000000000003</v>
      </c>
      <c r="AS7">
        <f>11*5.891</f>
        <v>64.801000000000002</v>
      </c>
      <c r="AT7">
        <f>12*5.891</f>
        <v>70.692000000000007</v>
      </c>
      <c r="AU7">
        <f>12*5.891</f>
        <v>70.692000000000007</v>
      </c>
      <c r="AV7">
        <f>18*3.916</f>
        <v>70.488</v>
      </c>
      <c r="AW7">
        <f>17*3.916</f>
        <v>66.572000000000003</v>
      </c>
      <c r="AX7">
        <f>16*3.916</f>
        <v>62.655999999999999</v>
      </c>
      <c r="AY7">
        <f>14*4.003</f>
        <v>56.042000000000002</v>
      </c>
      <c r="AZ7">
        <f>17*4.003</f>
        <v>68.051000000000002</v>
      </c>
      <c r="BA7">
        <f>14*4.003</f>
        <v>56.042000000000002</v>
      </c>
      <c r="BB7">
        <f>12*5.793</f>
        <v>69.516000000000005</v>
      </c>
      <c r="BC7">
        <f>13*5.793</f>
        <v>75.308999999999997</v>
      </c>
    </row>
    <row r="8" spans="1:65" x14ac:dyDescent="0.2">
      <c r="A8" t="s">
        <v>207</v>
      </c>
      <c r="B8" t="s">
        <v>208</v>
      </c>
      <c r="C8">
        <f>SUM(Table1[[#This Row],[1]:[62]])</f>
        <v>3640.7679999999991</v>
      </c>
      <c r="D8">
        <f>9*4.428</f>
        <v>39.851999999999997</v>
      </c>
      <c r="E8">
        <f>13*4.428</f>
        <v>57.564</v>
      </c>
      <c r="F8">
        <f>12*4.428</f>
        <v>53.135999999999996</v>
      </c>
      <c r="G8">
        <f>15*4.653</f>
        <v>69.794999999999987</v>
      </c>
      <c r="H8">
        <f>10*4.653</f>
        <v>46.529999999999994</v>
      </c>
      <c r="I8">
        <f>19*4.653</f>
        <v>88.406999999999996</v>
      </c>
      <c r="J8">
        <f>13*4.313</f>
        <v>56.068999999999996</v>
      </c>
      <c r="K8">
        <f>9*4.313</f>
        <v>38.817</v>
      </c>
      <c r="L8">
        <f>6*4.313</f>
        <v>25.878</v>
      </c>
      <c r="M8">
        <f>15*5.822</f>
        <v>87.33</v>
      </c>
      <c r="N8">
        <f>15*5.822</f>
        <v>87.33</v>
      </c>
      <c r="O8">
        <f>15*5.822</f>
        <v>87.33</v>
      </c>
      <c r="P8">
        <f>15*4.326</f>
        <v>64.89</v>
      </c>
      <c r="Q8">
        <f>16*4.326</f>
        <v>69.215999999999994</v>
      </c>
      <c r="R8">
        <f>12*4.326</f>
        <v>51.911999999999992</v>
      </c>
      <c r="S8">
        <f>12*4.326</f>
        <v>51.911999999999992</v>
      </c>
      <c r="T8">
        <f>14*4.326</f>
        <v>60.563999999999993</v>
      </c>
      <c r="U8">
        <f>15*4.326</f>
        <v>64.89</v>
      </c>
      <c r="V8">
        <f>17*4.241</f>
        <v>72.096999999999994</v>
      </c>
      <c r="W8">
        <f>17*4.241</f>
        <v>72.096999999999994</v>
      </c>
      <c r="X8">
        <f>14*4.241</f>
        <v>59.373999999999995</v>
      </c>
      <c r="Y8">
        <f>12*4.212</f>
        <v>50.543999999999997</v>
      </c>
      <c r="Z8">
        <f>16*4.212</f>
        <v>67.391999999999996</v>
      </c>
      <c r="AA8">
        <f>11*4.212</f>
        <v>46.331999999999994</v>
      </c>
      <c r="AB8">
        <f>12*5.922</f>
        <v>71.063999999999993</v>
      </c>
      <c r="AC8">
        <f>12*5.922</f>
        <v>71.063999999999993</v>
      </c>
      <c r="AD8">
        <f>12*5.922</f>
        <v>71.063999999999993</v>
      </c>
      <c r="AE8">
        <f>13*5.403</f>
        <v>70.23899999999999</v>
      </c>
      <c r="AF8">
        <f>13*5.403</f>
        <v>70.23899999999999</v>
      </c>
      <c r="AG8">
        <f>12*5.403</f>
        <v>64.835999999999999</v>
      </c>
      <c r="AH8">
        <f>16*5.345</f>
        <v>85.52</v>
      </c>
      <c r="AI8">
        <f>14*5.345</f>
        <v>74.83</v>
      </c>
      <c r="AJ8">
        <f>14*5.345</f>
        <v>74.83</v>
      </c>
      <c r="AK8">
        <f>15*4.313</f>
        <v>64.694999999999993</v>
      </c>
      <c r="AL8">
        <f>16*4.313</f>
        <v>69.007999999999996</v>
      </c>
      <c r="AM8">
        <f>16*4.653</f>
        <v>74.447999999999993</v>
      </c>
      <c r="AN8">
        <f>14*4.653</f>
        <v>65.141999999999996</v>
      </c>
      <c r="AO8">
        <f>18*4.653</f>
        <v>83.753999999999991</v>
      </c>
      <c r="AP8">
        <f>14*5.822</f>
        <v>81.507999999999996</v>
      </c>
      <c r="AQ8">
        <f>4*5.822</f>
        <v>23.288</v>
      </c>
      <c r="AR8">
        <f>16*5.822</f>
        <v>93.152000000000001</v>
      </c>
      <c r="AS8">
        <f>15*4.428</f>
        <v>66.42</v>
      </c>
      <c r="AT8">
        <f>16*4.428</f>
        <v>70.847999999999999</v>
      </c>
      <c r="AU8">
        <f>17*4.428</f>
        <v>75.275999999999996</v>
      </c>
      <c r="AV8">
        <f>20*4.005</f>
        <v>80.099999999999994</v>
      </c>
      <c r="AW8">
        <f>15*4.005</f>
        <v>60.074999999999996</v>
      </c>
      <c r="AX8">
        <f>20*4.005</f>
        <v>80.099999999999994</v>
      </c>
      <c r="AY8">
        <f>18*4.005</f>
        <v>72.09</v>
      </c>
      <c r="AZ8">
        <f>20*4.005</f>
        <v>80.099999999999994</v>
      </c>
      <c r="BA8">
        <f>19*4.005</f>
        <v>76.094999999999999</v>
      </c>
      <c r="BB8">
        <f>17*5.345</f>
        <v>90.864999999999995</v>
      </c>
      <c r="BC8">
        <f>13*5.345</f>
        <v>69.484999999999999</v>
      </c>
      <c r="BD8">
        <f>15*5.345</f>
        <v>80.174999999999997</v>
      </c>
      <c r="BE8">
        <f>10*6.12</f>
        <v>61.2</v>
      </c>
    </row>
    <row r="9" spans="1:65" x14ac:dyDescent="0.2">
      <c r="A9" t="s">
        <v>305</v>
      </c>
      <c r="B9" t="s">
        <v>1367</v>
      </c>
      <c r="C9">
        <f>SUM(Table1[[#This Row],[1]:[62]])</f>
        <v>3638.3130000000001</v>
      </c>
      <c r="D9">
        <f>23*5.278</f>
        <v>121.39399999999999</v>
      </c>
      <c r="E9">
        <f>23*5.412</f>
        <v>124.476</v>
      </c>
      <c r="F9">
        <f>32*5.412</f>
        <v>173.184</v>
      </c>
      <c r="G9">
        <f>20*6.174</f>
        <v>123.48</v>
      </c>
      <c r="H9">
        <f>28*6.174</f>
        <v>172.87200000000001</v>
      </c>
      <c r="I9">
        <f>25*4.909</f>
        <v>122.72499999999999</v>
      </c>
      <c r="J9">
        <f>35*4.909</f>
        <v>171.815</v>
      </c>
      <c r="K9">
        <f>10*3.337</f>
        <v>33.370000000000005</v>
      </c>
      <c r="L9">
        <f>3*3.337</f>
        <v>10.011000000000001</v>
      </c>
      <c r="M9">
        <f>22*4.657</f>
        <v>102.45400000000001</v>
      </c>
      <c r="N9">
        <f>37*4.657</f>
        <v>172.309</v>
      </c>
      <c r="O9">
        <f>28*4.326</f>
        <v>121.12799999999999</v>
      </c>
      <c r="P9">
        <f>40*4.326</f>
        <v>173.04</v>
      </c>
      <c r="Q9">
        <f>21*5.891</f>
        <v>123.711</v>
      </c>
      <c r="R9">
        <f>27*5.891</f>
        <v>159.05699999999999</v>
      </c>
      <c r="S9">
        <f>18*7.004</f>
        <v>126.07199999999999</v>
      </c>
      <c r="T9">
        <f>19*7.004</f>
        <v>133.07599999999999</v>
      </c>
      <c r="U9">
        <f>28*4.381</f>
        <v>122.66800000000001</v>
      </c>
      <c r="V9">
        <f>37*4.381</f>
        <v>162.09700000000001</v>
      </c>
      <c r="W9">
        <f>21*5.793</f>
        <v>121.65300000000001</v>
      </c>
      <c r="X9">
        <f>30*5.793</f>
        <v>173.79</v>
      </c>
      <c r="Y9">
        <f>21*6.003</f>
        <v>126.063</v>
      </c>
      <c r="Z9">
        <f>29*6.003</f>
        <v>174.08699999999999</v>
      </c>
      <c r="AA9">
        <f>23*5.419</f>
        <v>124.63699999999999</v>
      </c>
      <c r="AB9">
        <f>32*5.419</f>
        <v>173.40799999999999</v>
      </c>
      <c r="AC9">
        <f>23*5.281</f>
        <v>121.46299999999999</v>
      </c>
      <c r="AD9">
        <f>33*5.281</f>
        <v>174.273</v>
      </c>
    </row>
    <row r="10" spans="1:65" x14ac:dyDescent="0.2">
      <c r="A10" t="s">
        <v>275</v>
      </c>
      <c r="B10" t="s">
        <v>1368</v>
      </c>
      <c r="C10">
        <f>SUM(Table1[[#This Row],[1]:[62]])</f>
        <v>3621.7470000000003</v>
      </c>
      <c r="D10">
        <f>23*5.278</f>
        <v>121.39399999999999</v>
      </c>
      <c r="E10">
        <f>23*5.412</f>
        <v>124.476</v>
      </c>
      <c r="F10">
        <f>32*5.412</f>
        <v>173.184</v>
      </c>
      <c r="G10">
        <f>20*6.174</f>
        <v>123.48</v>
      </c>
      <c r="H10">
        <f>28*6.174</f>
        <v>172.87200000000001</v>
      </c>
      <c r="I10">
        <f>25*4.909</f>
        <v>122.72499999999999</v>
      </c>
      <c r="J10">
        <f>35*4.909</f>
        <v>171.815</v>
      </c>
      <c r="K10">
        <f>30*3.337</f>
        <v>100.11</v>
      </c>
      <c r="L10">
        <f>16*3.337</f>
        <v>53.392000000000003</v>
      </c>
      <c r="M10">
        <f>26*4.657</f>
        <v>121.08199999999999</v>
      </c>
      <c r="N10">
        <f>37*4.657</f>
        <v>172.309</v>
      </c>
      <c r="O10">
        <f>28*4.326</f>
        <v>121.12799999999999</v>
      </c>
      <c r="P10">
        <f>40*4.326</f>
        <v>173.04</v>
      </c>
      <c r="Q10">
        <f>21*5.891</f>
        <v>123.711</v>
      </c>
      <c r="R10">
        <f>22*5.891</f>
        <v>129.602</v>
      </c>
      <c r="S10">
        <f>18*7.004</f>
        <v>126.07199999999999</v>
      </c>
      <c r="T10">
        <f>19*7.004</f>
        <v>133.07599999999999</v>
      </c>
      <c r="U10">
        <f>28*4.381</f>
        <v>122.66800000000001</v>
      </c>
      <c r="V10">
        <f>37*4.381</f>
        <v>162.09700000000001</v>
      </c>
      <c r="W10">
        <f>21*5.793</f>
        <v>121.65300000000001</v>
      </c>
      <c r="X10">
        <f>10*5.793</f>
        <v>57.93</v>
      </c>
      <c r="Y10">
        <f>21*6.003</f>
        <v>126.063</v>
      </c>
      <c r="Z10">
        <f>29*6.003</f>
        <v>174.08699999999999</v>
      </c>
      <c r="AA10">
        <f>23*5.419</f>
        <v>124.63699999999999</v>
      </c>
      <c r="AB10">
        <f>32*5.419</f>
        <v>173.40799999999999</v>
      </c>
      <c r="AC10">
        <f>23*5.281</f>
        <v>121.46299999999999</v>
      </c>
      <c r="AD10">
        <f>33*5.281</f>
        <v>174.273</v>
      </c>
    </row>
    <row r="11" spans="1:65" x14ac:dyDescent="0.2">
      <c r="A11" t="s">
        <v>52</v>
      </c>
      <c r="B11" t="s">
        <v>643</v>
      </c>
      <c r="C11">
        <f>SUM(Table1[[#This Row],[1]:[62]])</f>
        <v>3610.4900000000016</v>
      </c>
      <c r="D11">
        <f>7*5.822</f>
        <v>40.753999999999998</v>
      </c>
      <c r="E11">
        <f>16*5.822</f>
        <v>93.152000000000001</v>
      </c>
      <c r="F11">
        <f>16*5.822</f>
        <v>93.152000000000001</v>
      </c>
      <c r="G11">
        <f>15*5.245</f>
        <v>78.674999999999997</v>
      </c>
      <c r="H11">
        <f>18*5.245</f>
        <v>94.41</v>
      </c>
      <c r="I11">
        <f>15*5.245</f>
        <v>78.674999999999997</v>
      </c>
      <c r="J11">
        <f>12*5.793</f>
        <v>69.516000000000005</v>
      </c>
      <c r="K11">
        <f>10*5.793</f>
        <v>57.93</v>
      </c>
      <c r="L11">
        <f>14*5.793</f>
        <v>81.102000000000004</v>
      </c>
      <c r="M11">
        <f>12*4.259</f>
        <v>51.108000000000004</v>
      </c>
      <c r="N11">
        <f>11*4.259</f>
        <v>46.849000000000004</v>
      </c>
      <c r="O11">
        <f>6*4.259</f>
        <v>25.554000000000002</v>
      </c>
      <c r="P11">
        <f>14*4.003</f>
        <v>56.042000000000002</v>
      </c>
      <c r="Q11">
        <f>14*4.003</f>
        <v>56.042000000000002</v>
      </c>
      <c r="R11">
        <f>17*4.003</f>
        <v>68.051000000000002</v>
      </c>
      <c r="S11">
        <f>22*2.64</f>
        <v>58.080000000000005</v>
      </c>
      <c r="T11">
        <f>20*2.64</f>
        <v>52.800000000000004</v>
      </c>
      <c r="U11">
        <f>23*2.64</f>
        <v>60.720000000000006</v>
      </c>
      <c r="V11">
        <f>14*3.916</f>
        <v>54.823999999999998</v>
      </c>
      <c r="W11">
        <f>14*3.916</f>
        <v>54.823999999999998</v>
      </c>
      <c r="X11">
        <f>18*3.916</f>
        <v>70.488</v>
      </c>
      <c r="Y11">
        <f>13*5.891</f>
        <v>76.582999999999998</v>
      </c>
      <c r="Z11">
        <f>14*5.891</f>
        <v>82.474000000000004</v>
      </c>
      <c r="AA11">
        <f>17*4.226</f>
        <v>71.841999999999999</v>
      </c>
      <c r="AB11">
        <f>15*4.226</f>
        <v>63.39</v>
      </c>
      <c r="AC11">
        <f>17*4.226</f>
        <v>71.841999999999999</v>
      </c>
      <c r="AD11">
        <f>16*4.085</f>
        <v>65.36</v>
      </c>
      <c r="AE11">
        <f>14*4.085</f>
        <v>57.19</v>
      </c>
      <c r="AF11">
        <f>15*4.085</f>
        <v>61.274999999999999</v>
      </c>
      <c r="AG11">
        <f>14*5.793</f>
        <v>81.102000000000004</v>
      </c>
      <c r="AH11">
        <f>14*5.793</f>
        <v>81.102000000000004</v>
      </c>
      <c r="AI11">
        <f>13*5.245</f>
        <v>68.185000000000002</v>
      </c>
      <c r="AJ11">
        <f>16*5.245</f>
        <v>83.92</v>
      </c>
      <c r="AK11">
        <f>17*5.245</f>
        <v>89.165000000000006</v>
      </c>
      <c r="AL11">
        <f>13*4.909</f>
        <v>63.817</v>
      </c>
      <c r="AM11">
        <f>16*4.909</f>
        <v>78.543999999999997</v>
      </c>
      <c r="AN11">
        <f>17*4.226</f>
        <v>71.841999999999999</v>
      </c>
      <c r="AO11">
        <f>17*4.226</f>
        <v>71.841999999999999</v>
      </c>
      <c r="AP11">
        <f>3*4.226</f>
        <v>12.678000000000001</v>
      </c>
      <c r="AQ11">
        <f>16*4.226</f>
        <v>67.616</v>
      </c>
      <c r="AR11">
        <f>14*5.281</f>
        <v>73.933999999999997</v>
      </c>
      <c r="AS11">
        <f>15*5.281</f>
        <v>79.214999999999989</v>
      </c>
      <c r="AT11">
        <f>11*5.281</f>
        <v>58.090999999999994</v>
      </c>
      <c r="AU11">
        <f>15*4.572</f>
        <v>68.58</v>
      </c>
      <c r="AV11">
        <f>16*4.572</f>
        <v>73.152000000000001</v>
      </c>
      <c r="AW11">
        <f>12*4.572</f>
        <v>54.864000000000004</v>
      </c>
      <c r="AX11">
        <f>10*5.39</f>
        <v>53.9</v>
      </c>
      <c r="AY11">
        <f>14*5.39</f>
        <v>75.459999999999994</v>
      </c>
      <c r="AZ11">
        <f>16*5.281</f>
        <v>84.495999999999995</v>
      </c>
      <c r="BA11">
        <f>16*5.281</f>
        <v>84.495999999999995</v>
      </c>
      <c r="BB11">
        <f>15*5.281</f>
        <v>79.214999999999989</v>
      </c>
      <c r="BC11">
        <f>13*5.419</f>
        <v>70.446999999999989</v>
      </c>
      <c r="BD11">
        <f>14*5.419</f>
        <v>75.866</v>
      </c>
      <c r="BE11">
        <f>3*5.419</f>
        <v>16.256999999999998</v>
      </c>
    </row>
    <row r="12" spans="1:65" x14ac:dyDescent="0.2">
      <c r="A12" t="s">
        <v>328</v>
      </c>
      <c r="B12" t="s">
        <v>953</v>
      </c>
      <c r="C12">
        <f>SUM(Table1[[#This Row],[1]:[62]])</f>
        <v>3573.4079999999999</v>
      </c>
      <c r="D12">
        <f>19*5.412</f>
        <v>102.828</v>
      </c>
      <c r="E12">
        <f>2*5.412</f>
        <v>10.824</v>
      </c>
      <c r="F12">
        <f>12*7.004</f>
        <v>84.048000000000002</v>
      </c>
      <c r="G12">
        <f>18*4.226</f>
        <v>76.067999999999998</v>
      </c>
      <c r="H12">
        <f>14*7.004</f>
        <v>98.055999999999997</v>
      </c>
      <c r="I12">
        <f>17*4.259</f>
        <v>72.403000000000006</v>
      </c>
      <c r="J12">
        <f>19*4.259</f>
        <v>80.921000000000006</v>
      </c>
      <c r="K12">
        <f>18*4.381</f>
        <v>78.858000000000004</v>
      </c>
      <c r="L12">
        <f>19*4.381</f>
        <v>83.239000000000004</v>
      </c>
      <c r="M12">
        <f>17*5.822</f>
        <v>98.974000000000004</v>
      </c>
      <c r="N12">
        <f>15*5.822</f>
        <v>87.33</v>
      </c>
      <c r="O12">
        <f>17*4.909</f>
        <v>83.453000000000003</v>
      </c>
      <c r="P12">
        <f>16*4.909</f>
        <v>78.543999999999997</v>
      </c>
      <c r="Q12">
        <f>21*4.326</f>
        <v>90.845999999999989</v>
      </c>
      <c r="R12">
        <f>22*4.326</f>
        <v>95.171999999999997</v>
      </c>
      <c r="S12">
        <f>20*4.657</f>
        <v>93.14</v>
      </c>
      <c r="T12">
        <f>18*4.657</f>
        <v>83.825999999999993</v>
      </c>
      <c r="U12">
        <f>19*4.574</f>
        <v>86.905999999999992</v>
      </c>
      <c r="V12">
        <f>10*4.574</f>
        <v>45.739999999999995</v>
      </c>
      <c r="W12">
        <f>15*5.793</f>
        <v>86.894999999999996</v>
      </c>
      <c r="X12">
        <f>17*5.793</f>
        <v>98.481000000000009</v>
      </c>
      <c r="Y12">
        <f>17*5.281</f>
        <v>89.777000000000001</v>
      </c>
      <c r="Z12">
        <f>14*5.281</f>
        <v>73.933999999999997</v>
      </c>
      <c r="AA12">
        <f>16*5.281</f>
        <v>84.495999999999995</v>
      </c>
      <c r="AB12">
        <f>17*4.572</f>
        <v>77.724000000000004</v>
      </c>
      <c r="AC12">
        <f>17*4.572</f>
        <v>77.724000000000004</v>
      </c>
      <c r="AD12">
        <f>4*4.572</f>
        <v>18.288</v>
      </c>
      <c r="AE12">
        <f>12*5.39</f>
        <v>64.679999999999993</v>
      </c>
      <c r="AF12">
        <f>16*5.39</f>
        <v>86.24</v>
      </c>
      <c r="AG12">
        <f>12*5.39</f>
        <v>64.679999999999993</v>
      </c>
      <c r="AH12">
        <f>15*5.281</f>
        <v>79.214999999999989</v>
      </c>
      <c r="AI12">
        <f>15*5.281</f>
        <v>79.214999999999989</v>
      </c>
      <c r="AJ12">
        <f>13*5.281</f>
        <v>68.652999999999992</v>
      </c>
      <c r="AK12">
        <f>15*5.419</f>
        <v>81.284999999999997</v>
      </c>
      <c r="AL12">
        <f>16*5.419</f>
        <v>86.703999999999994</v>
      </c>
      <c r="AM12">
        <f>16*5.419</f>
        <v>86.703999999999994</v>
      </c>
      <c r="AN12">
        <f>12*5.891</f>
        <v>70.692000000000007</v>
      </c>
      <c r="AO12">
        <f>12*5.891</f>
        <v>70.692000000000007</v>
      </c>
      <c r="AP12">
        <f>11*5.891</f>
        <v>64.801000000000002</v>
      </c>
      <c r="AQ12">
        <f>9*7.004</f>
        <v>63.035999999999994</v>
      </c>
      <c r="AR12">
        <f>9*7.004</f>
        <v>63.035999999999994</v>
      </c>
      <c r="AS12">
        <f>11*7.004</f>
        <v>77.043999999999997</v>
      </c>
      <c r="AT12">
        <f>18*3.916</f>
        <v>70.488</v>
      </c>
      <c r="AU12">
        <f>17*3.916</f>
        <v>66.572000000000003</v>
      </c>
      <c r="AV12">
        <f>16*3.916</f>
        <v>62.655999999999999</v>
      </c>
      <c r="AW12">
        <f>10*6.12</f>
        <v>61.2</v>
      </c>
      <c r="AX12">
        <f>11*6.12</f>
        <v>67.320000000000007</v>
      </c>
    </row>
    <row r="13" spans="1:65" x14ac:dyDescent="0.2">
      <c r="A13" t="s">
        <v>282</v>
      </c>
      <c r="B13" t="s">
        <v>283</v>
      </c>
      <c r="C13">
        <f>SUM(Table1[[#This Row],[1]:[62]])</f>
        <v>3545.4940000000001</v>
      </c>
      <c r="D13">
        <f>23*5.278</f>
        <v>121.39399999999999</v>
      </c>
      <c r="E13">
        <f>23*5.412</f>
        <v>124.476</v>
      </c>
      <c r="F13">
        <f>32*5.412</f>
        <v>173.184</v>
      </c>
      <c r="G13">
        <f>20*6.174</f>
        <v>123.48</v>
      </c>
      <c r="H13">
        <f>28*6.174</f>
        <v>172.87200000000001</v>
      </c>
      <c r="I13">
        <f>25*4.909</f>
        <v>122.72499999999999</v>
      </c>
      <c r="J13">
        <f>35*4.909</f>
        <v>171.815</v>
      </c>
      <c r="K13">
        <f>30*3.337</f>
        <v>100.11</v>
      </c>
      <c r="L13">
        <f>16*3.337</f>
        <v>53.392000000000003</v>
      </c>
      <c r="M13">
        <f>26*4.657</f>
        <v>121.08199999999999</v>
      </c>
      <c r="N13">
        <f>37*4.657</f>
        <v>172.309</v>
      </c>
      <c r="O13">
        <f>28*4.326</f>
        <v>121.12799999999999</v>
      </c>
      <c r="P13">
        <f>39*4.326</f>
        <v>168.714</v>
      </c>
      <c r="Q13">
        <f>21*5.891</f>
        <v>123.711</v>
      </c>
      <c r="R13">
        <f>29*5.891</f>
        <v>170.839</v>
      </c>
      <c r="S13">
        <f>18*7.004</f>
        <v>126.07199999999999</v>
      </c>
      <c r="T13">
        <f>19*7.004</f>
        <v>133.07599999999999</v>
      </c>
      <c r="U13">
        <f>28*4.381</f>
        <v>122.66800000000001</v>
      </c>
      <c r="V13">
        <f>37*4.381</f>
        <v>162.09700000000001</v>
      </c>
      <c r="W13">
        <f>21*5.793</f>
        <v>121.65300000000001</v>
      </c>
      <c r="X13">
        <f>30*5.793</f>
        <v>173.79</v>
      </c>
      <c r="Y13">
        <f>29*6.003</f>
        <v>174.08699999999999</v>
      </c>
      <c r="Z13">
        <f>23*5.419</f>
        <v>124.63699999999999</v>
      </c>
      <c r="AA13">
        <f>13*5.419</f>
        <v>70.446999999999989</v>
      </c>
      <c r="AB13">
        <f>23*5.281</f>
        <v>121.46299999999999</v>
      </c>
      <c r="AC13">
        <f>33*5.281</f>
        <v>174.273</v>
      </c>
    </row>
    <row r="14" spans="1:65" x14ac:dyDescent="0.2">
      <c r="A14" t="s">
        <v>271</v>
      </c>
      <c r="B14" t="s">
        <v>272</v>
      </c>
      <c r="C14">
        <f>SUM(Table1[[#This Row],[1]:[62]])</f>
        <v>3529.9670000000001</v>
      </c>
      <c r="D14">
        <f>23*5.278</f>
        <v>121.39399999999999</v>
      </c>
      <c r="E14">
        <f>23*5.412</f>
        <v>124.476</v>
      </c>
      <c r="F14">
        <f>32*5.412</f>
        <v>173.184</v>
      </c>
      <c r="G14">
        <f>20*6.174</f>
        <v>123.48</v>
      </c>
      <c r="H14">
        <f>28*6.174</f>
        <v>172.87200000000001</v>
      </c>
      <c r="I14">
        <f>25*4.909</f>
        <v>122.72499999999999</v>
      </c>
      <c r="J14">
        <f>35*4.909</f>
        <v>171.815</v>
      </c>
      <c r="K14">
        <f>30*3.337</f>
        <v>100.11</v>
      </c>
      <c r="L14">
        <f>16*3.337</f>
        <v>53.392000000000003</v>
      </c>
      <c r="M14">
        <f>26*4.657</f>
        <v>121.08199999999999</v>
      </c>
      <c r="N14">
        <f>37*4.657</f>
        <v>172.309</v>
      </c>
      <c r="O14">
        <f>1*4.326</f>
        <v>4.3259999999999996</v>
      </c>
      <c r="P14">
        <f>40*4.326</f>
        <v>173.04</v>
      </c>
      <c r="Q14">
        <f>21*5.891</f>
        <v>123.711</v>
      </c>
      <c r="R14">
        <f>29*5.891</f>
        <v>170.839</v>
      </c>
      <c r="S14">
        <f>19*7.004</f>
        <v>133.07599999999999</v>
      </c>
      <c r="T14">
        <f>28*4.381</f>
        <v>122.66800000000001</v>
      </c>
      <c r="U14">
        <f>37*4.381</f>
        <v>162.09700000000001</v>
      </c>
      <c r="V14">
        <f>21*5.793</f>
        <v>121.65300000000001</v>
      </c>
      <c r="W14">
        <f>30*5.793</f>
        <v>173.79</v>
      </c>
      <c r="X14">
        <f>21*6.003</f>
        <v>126.063</v>
      </c>
      <c r="Y14">
        <f>28*6.003</f>
        <v>168.084</v>
      </c>
      <c r="Z14">
        <f>23*5.419</f>
        <v>124.63699999999999</v>
      </c>
      <c r="AA14">
        <f>32*5.419</f>
        <v>173.40799999999999</v>
      </c>
      <c r="AB14">
        <f>23*5.281</f>
        <v>121.46299999999999</v>
      </c>
      <c r="AC14">
        <f>33*5.281</f>
        <v>174.273</v>
      </c>
    </row>
    <row r="15" spans="1:65" x14ac:dyDescent="0.2">
      <c r="A15" t="s">
        <v>870</v>
      </c>
      <c r="B15" t="s">
        <v>947</v>
      </c>
      <c r="C15">
        <f>SUM(Table1[[#This Row],[1]:[62]])</f>
        <v>3522.7580000000003</v>
      </c>
      <c r="D15">
        <f>20*4.226</f>
        <v>84.52</v>
      </c>
      <c r="E15">
        <f>18*4.226</f>
        <v>76.067999999999998</v>
      </c>
      <c r="F15">
        <f>14*7.004</f>
        <v>98.055999999999997</v>
      </c>
      <c r="G15">
        <f>12*7.004</f>
        <v>84.048000000000002</v>
      </c>
      <c r="H15">
        <f>17*4.259</f>
        <v>72.403000000000006</v>
      </c>
      <c r="I15">
        <f>19*4.259</f>
        <v>80.921000000000006</v>
      </c>
      <c r="J15">
        <f>18*4.381</f>
        <v>78.858000000000004</v>
      </c>
      <c r="K15">
        <f>19*4.381</f>
        <v>83.239000000000004</v>
      </c>
      <c r="L15">
        <f>10*5.822</f>
        <v>58.22</v>
      </c>
      <c r="M15">
        <f>15*5.822</f>
        <v>87.33</v>
      </c>
      <c r="N15">
        <f>17*4.909</f>
        <v>83.453000000000003</v>
      </c>
      <c r="O15">
        <f>16*4.909</f>
        <v>78.543999999999997</v>
      </c>
      <c r="P15">
        <f>21*4.326</f>
        <v>90.845999999999989</v>
      </c>
      <c r="Q15">
        <f>22*4.326</f>
        <v>95.171999999999997</v>
      </c>
      <c r="R15">
        <f>20*4.657</f>
        <v>93.14</v>
      </c>
      <c r="S15">
        <f>18*4.657</f>
        <v>83.825999999999993</v>
      </c>
      <c r="T15">
        <f>19*4.574</f>
        <v>86.905999999999992</v>
      </c>
      <c r="U15">
        <f>10*4.574</f>
        <v>45.739999999999995</v>
      </c>
      <c r="V15">
        <f>15*5.793</f>
        <v>86.894999999999996</v>
      </c>
      <c r="W15">
        <f>17*5.793</f>
        <v>98.481000000000009</v>
      </c>
      <c r="X15">
        <f>17*5.281</f>
        <v>89.777000000000001</v>
      </c>
      <c r="Y15">
        <f>14*5.281</f>
        <v>73.933999999999997</v>
      </c>
      <c r="Z15">
        <f>16*5.281</f>
        <v>84.495999999999995</v>
      </c>
      <c r="AA15">
        <f>17*4.572</f>
        <v>77.724000000000004</v>
      </c>
      <c r="AB15">
        <f>17*4.572</f>
        <v>77.724000000000004</v>
      </c>
      <c r="AC15">
        <f>17*4.572</f>
        <v>77.724000000000004</v>
      </c>
      <c r="AD15">
        <f>12*5.39</f>
        <v>64.679999999999993</v>
      </c>
      <c r="AE15">
        <f>16*5.39</f>
        <v>86.24</v>
      </c>
      <c r="AF15">
        <f>15*5.281</f>
        <v>79.214999999999989</v>
      </c>
      <c r="AG15">
        <f>15*5.281</f>
        <v>79.214999999999989</v>
      </c>
      <c r="AH15">
        <f>13*5.281</f>
        <v>68.652999999999992</v>
      </c>
      <c r="AI15">
        <f>15*5.419</f>
        <v>81.284999999999997</v>
      </c>
      <c r="AJ15">
        <f>16*5.419</f>
        <v>86.703999999999994</v>
      </c>
      <c r="AK15">
        <f>16*5.419</f>
        <v>86.703999999999994</v>
      </c>
      <c r="AL15">
        <f>12*5.891</f>
        <v>70.692000000000007</v>
      </c>
      <c r="AM15">
        <f>12*5.891</f>
        <v>70.692000000000007</v>
      </c>
      <c r="AN15">
        <f>11*5.891</f>
        <v>64.801000000000002</v>
      </c>
      <c r="AO15">
        <f>9*7.004</f>
        <v>63.035999999999994</v>
      </c>
      <c r="AP15">
        <f>9*7.004</f>
        <v>63.035999999999994</v>
      </c>
      <c r="AQ15">
        <f>11*7.004</f>
        <v>77.043999999999997</v>
      </c>
      <c r="AR15">
        <f>18*3.916</f>
        <v>70.488</v>
      </c>
      <c r="AS15">
        <f>17*3.916</f>
        <v>66.572000000000003</v>
      </c>
      <c r="AT15">
        <f>16*3.916</f>
        <v>62.655999999999999</v>
      </c>
      <c r="AU15">
        <f>10*6.12</f>
        <v>61.2</v>
      </c>
      <c r="AV15">
        <f>15*6.12</f>
        <v>91.8</v>
      </c>
    </row>
    <row r="16" spans="1:65" x14ac:dyDescent="0.2">
      <c r="A16" t="s">
        <v>299</v>
      </c>
      <c r="B16" t="s">
        <v>300</v>
      </c>
      <c r="C16">
        <f>SUM(Table1[[#This Row],[1]:[62]])</f>
        <v>3516.0080000000003</v>
      </c>
      <c r="D16">
        <f>2*5.278</f>
        <v>10.555999999999999</v>
      </c>
      <c r="E16">
        <f>23*5.412</f>
        <v>124.476</v>
      </c>
      <c r="F16">
        <f>32*5.412</f>
        <v>173.184</v>
      </c>
      <c r="G16">
        <f>15*6.174</f>
        <v>92.61</v>
      </c>
      <c r="H16">
        <f>28*6.174</f>
        <v>172.87200000000001</v>
      </c>
      <c r="I16">
        <f>25*4.909</f>
        <v>122.72499999999999</v>
      </c>
      <c r="J16">
        <f>35*4.909</f>
        <v>171.815</v>
      </c>
      <c r="K16">
        <f>30*3.337</f>
        <v>100.11</v>
      </c>
      <c r="L16">
        <f>16*3.337</f>
        <v>53.392000000000003</v>
      </c>
      <c r="M16">
        <f>26*4.657</f>
        <v>121.08199999999999</v>
      </c>
      <c r="N16">
        <f>37*4.657</f>
        <v>172.309</v>
      </c>
      <c r="O16">
        <f>40*4.326</f>
        <v>173.04</v>
      </c>
      <c r="P16">
        <f>21*5.891</f>
        <v>123.711</v>
      </c>
      <c r="Q16">
        <f>29*5.891</f>
        <v>170.839</v>
      </c>
      <c r="R16">
        <f>18*7.004</f>
        <v>126.07199999999999</v>
      </c>
      <c r="S16">
        <f>19*7.004</f>
        <v>133.07599999999999</v>
      </c>
      <c r="T16">
        <f>28*4.381</f>
        <v>122.66800000000001</v>
      </c>
      <c r="U16">
        <f>37*4.381</f>
        <v>162.09700000000001</v>
      </c>
      <c r="V16">
        <f>21*5.793</f>
        <v>121.65300000000001</v>
      </c>
      <c r="W16">
        <f>30*5.793</f>
        <v>173.79</v>
      </c>
      <c r="X16">
        <f>21*6.003</f>
        <v>126.063</v>
      </c>
      <c r="Y16">
        <f>29*6.003</f>
        <v>174.08699999999999</v>
      </c>
      <c r="Z16">
        <f>23*5.419</f>
        <v>124.63699999999999</v>
      </c>
      <c r="AA16">
        <f>32*5.419</f>
        <v>173.40799999999999</v>
      </c>
      <c r="AB16">
        <f>23*5.281</f>
        <v>121.46299999999999</v>
      </c>
      <c r="AC16">
        <f>33*5.281</f>
        <v>174.273</v>
      </c>
    </row>
    <row r="17" spans="1:55" x14ac:dyDescent="0.2">
      <c r="A17" t="s">
        <v>56</v>
      </c>
      <c r="B17" t="s">
        <v>630</v>
      </c>
      <c r="C17">
        <f>SUM(Table1[[#This Row],[1]:[62]])</f>
        <v>3497.8080000000018</v>
      </c>
      <c r="D17">
        <f>16*5.822</f>
        <v>93.152000000000001</v>
      </c>
      <c r="E17">
        <f>16*5.822</f>
        <v>93.152000000000001</v>
      </c>
      <c r="F17">
        <f>16*5.822</f>
        <v>93.152000000000001</v>
      </c>
      <c r="G17">
        <f>15*5.245</f>
        <v>78.674999999999997</v>
      </c>
      <c r="H17">
        <f>18*5.245</f>
        <v>94.41</v>
      </c>
      <c r="I17">
        <f>15*5.245</f>
        <v>78.674999999999997</v>
      </c>
      <c r="J17">
        <f>12*5.793</f>
        <v>69.516000000000005</v>
      </c>
      <c r="K17">
        <f>15*5.793</f>
        <v>86.894999999999996</v>
      </c>
      <c r="L17">
        <f>14*5.793</f>
        <v>81.102000000000004</v>
      </c>
      <c r="M17">
        <f>5*3.792</f>
        <v>18.96</v>
      </c>
      <c r="N17">
        <f>15*3.792</f>
        <v>56.879999999999995</v>
      </c>
      <c r="O17">
        <f>19*3.792</f>
        <v>72.048000000000002</v>
      </c>
      <c r="P17">
        <f>13*5.891</f>
        <v>76.582999999999998</v>
      </c>
      <c r="Q17">
        <f>14*5.891</f>
        <v>82.474000000000004</v>
      </c>
      <c r="R17">
        <f>17*4.226</f>
        <v>71.841999999999999</v>
      </c>
      <c r="S17">
        <f>15*4.226</f>
        <v>63.39</v>
      </c>
      <c r="T17">
        <f>17*4.226</f>
        <v>71.841999999999999</v>
      </c>
      <c r="U17">
        <f>15*4.085</f>
        <v>61.274999999999999</v>
      </c>
      <c r="V17">
        <f>16*4.085</f>
        <v>65.36</v>
      </c>
      <c r="W17">
        <f>15*4.085</f>
        <v>61.274999999999999</v>
      </c>
      <c r="X17">
        <f>14*5.793</f>
        <v>81.102000000000004</v>
      </c>
      <c r="Y17">
        <f>1*5.793</f>
        <v>5.7930000000000001</v>
      </c>
      <c r="Z17">
        <f>11*5.793</f>
        <v>63.722999999999999</v>
      </c>
      <c r="AA17">
        <f>15*5.245</f>
        <v>78.674999999999997</v>
      </c>
      <c r="AB17">
        <f>16*5.245</f>
        <v>83.92</v>
      </c>
      <c r="AC17">
        <f>17*5.245</f>
        <v>89.165000000000006</v>
      </c>
      <c r="AD17">
        <f>13*4.909</f>
        <v>63.817</v>
      </c>
      <c r="AE17">
        <f>16*4.909</f>
        <v>78.543999999999997</v>
      </c>
      <c r="AF17">
        <f>19*4.657</f>
        <v>88.483000000000004</v>
      </c>
      <c r="AG17">
        <f>17*4.657</f>
        <v>79.168999999999997</v>
      </c>
      <c r="AH17">
        <f>4*4.657</f>
        <v>18.628</v>
      </c>
      <c r="AI17">
        <f>17*4.226</f>
        <v>71.841999999999999</v>
      </c>
      <c r="AJ17">
        <f>17*4.226</f>
        <v>71.841999999999999</v>
      </c>
      <c r="AK17">
        <f>16*4.226</f>
        <v>67.616</v>
      </c>
      <c r="AL17">
        <f>16*4.226</f>
        <v>67.616</v>
      </c>
      <c r="AM17">
        <f>14*5.281</f>
        <v>73.933999999999997</v>
      </c>
      <c r="AN17">
        <f>15*5.281</f>
        <v>79.214999999999989</v>
      </c>
      <c r="AO17">
        <f>8*5.281</f>
        <v>42.247999999999998</v>
      </c>
      <c r="AP17">
        <f>10*4.572</f>
        <v>45.72</v>
      </c>
      <c r="AQ17">
        <f>16*4.572</f>
        <v>73.152000000000001</v>
      </c>
      <c r="AR17">
        <f>12*4.572</f>
        <v>54.864000000000004</v>
      </c>
      <c r="AS17">
        <f>10*5.39</f>
        <v>53.9</v>
      </c>
      <c r="AT17">
        <f>14*5.39</f>
        <v>75.459999999999994</v>
      </c>
      <c r="AU17">
        <f>15*5.39</f>
        <v>80.849999999999994</v>
      </c>
      <c r="AV17">
        <f>16*5.281</f>
        <v>84.495999999999995</v>
      </c>
      <c r="AW17">
        <f>16*5.281</f>
        <v>84.495999999999995</v>
      </c>
      <c r="AX17">
        <f>15*5.281</f>
        <v>79.214999999999989</v>
      </c>
      <c r="AY17">
        <f>13*5.419</f>
        <v>70.446999999999989</v>
      </c>
      <c r="AZ17">
        <f>6*5.419</f>
        <v>32.513999999999996</v>
      </c>
      <c r="BA17">
        <f>16*5.419</f>
        <v>86.703999999999994</v>
      </c>
    </row>
    <row r="18" spans="1:55" x14ac:dyDescent="0.2">
      <c r="A18" t="s">
        <v>76</v>
      </c>
      <c r="B18" t="s">
        <v>895</v>
      </c>
      <c r="C18">
        <f>SUM(Table1[[#This Row],[1]:[62]])</f>
        <v>3495.6890000000012</v>
      </c>
      <c r="D18">
        <f>2*5.822</f>
        <v>11.644</v>
      </c>
      <c r="E18">
        <f>16*5.822</f>
        <v>93.152000000000001</v>
      </c>
      <c r="F18">
        <f>16*5.822</f>
        <v>93.152000000000001</v>
      </c>
      <c r="G18">
        <f>15*5.245</f>
        <v>78.674999999999997</v>
      </c>
      <c r="H18">
        <f>18*5.245</f>
        <v>94.41</v>
      </c>
      <c r="I18">
        <f>15*5.245</f>
        <v>78.674999999999997</v>
      </c>
      <c r="J18">
        <f>12*5.793</f>
        <v>69.516000000000005</v>
      </c>
      <c r="K18">
        <f>15*5.793</f>
        <v>86.894999999999996</v>
      </c>
      <c r="L18">
        <f>14*5.793</f>
        <v>81.102000000000004</v>
      </c>
      <c r="M18">
        <f>15*4.226</f>
        <v>63.39</v>
      </c>
      <c r="N18">
        <f>17*4.226</f>
        <v>71.841999999999999</v>
      </c>
      <c r="O18">
        <f>17*4.226</f>
        <v>71.841999999999999</v>
      </c>
      <c r="P18">
        <f>16*4.085</f>
        <v>65.36</v>
      </c>
      <c r="Q18">
        <f>15*4.085</f>
        <v>61.274999999999999</v>
      </c>
      <c r="R18">
        <f>15*4.085</f>
        <v>61.274999999999999</v>
      </c>
      <c r="S18">
        <f>14*5.793</f>
        <v>81.102000000000004</v>
      </c>
      <c r="T18">
        <f>14*5.793</f>
        <v>81.102000000000004</v>
      </c>
      <c r="U18">
        <f>11*5.793</f>
        <v>63.722999999999999</v>
      </c>
      <c r="V18">
        <f>15*5.245</f>
        <v>78.674999999999997</v>
      </c>
      <c r="W18">
        <f>16*5.245</f>
        <v>83.92</v>
      </c>
      <c r="X18">
        <f>17*5.245</f>
        <v>89.165000000000006</v>
      </c>
      <c r="Y18">
        <f>13*4.909</f>
        <v>63.817</v>
      </c>
      <c r="Z18">
        <f>16*4.909</f>
        <v>78.543999999999997</v>
      </c>
      <c r="AA18">
        <f>19*4.657</f>
        <v>88.483000000000004</v>
      </c>
      <c r="AB18">
        <f>17*4.657</f>
        <v>79.168999999999997</v>
      </c>
      <c r="AC18">
        <f>4*4.657</f>
        <v>18.628</v>
      </c>
      <c r="AD18">
        <f>17*4.226</f>
        <v>71.841999999999999</v>
      </c>
      <c r="AE18">
        <f>17*4.226</f>
        <v>71.841999999999999</v>
      </c>
      <c r="AF18">
        <f>16*4.226</f>
        <v>67.616</v>
      </c>
      <c r="AG18">
        <f>16*4.226</f>
        <v>67.616</v>
      </c>
      <c r="AH18">
        <f>11*5.281</f>
        <v>58.090999999999994</v>
      </c>
      <c r="AI18">
        <f>15*5.281</f>
        <v>79.214999999999989</v>
      </c>
      <c r="AJ18">
        <f>11*5.281</f>
        <v>58.090999999999994</v>
      </c>
      <c r="AK18">
        <f>15*4.572</f>
        <v>68.58</v>
      </c>
      <c r="AL18">
        <f>16*4.572</f>
        <v>73.152000000000001</v>
      </c>
      <c r="AM18">
        <f>12*4.572</f>
        <v>54.864000000000004</v>
      </c>
      <c r="AN18">
        <f>10*5.39</f>
        <v>53.9</v>
      </c>
      <c r="AO18">
        <f>14*5.39</f>
        <v>75.459999999999994</v>
      </c>
      <c r="AP18">
        <f>15*5.39</f>
        <v>80.849999999999994</v>
      </c>
      <c r="AQ18">
        <f>16*5.281</f>
        <v>84.495999999999995</v>
      </c>
      <c r="AR18">
        <f>16*5.281</f>
        <v>84.495999999999995</v>
      </c>
      <c r="AS18">
        <f>15*5.281</f>
        <v>79.214999999999989</v>
      </c>
      <c r="AT18">
        <f>13*5.419</f>
        <v>70.446999999999989</v>
      </c>
      <c r="AU18">
        <f>14*5.419</f>
        <v>75.866</v>
      </c>
      <c r="AV18">
        <f>16*5.419</f>
        <v>86.703999999999994</v>
      </c>
      <c r="AW18">
        <f>11*5.345</f>
        <v>58.794999999999995</v>
      </c>
      <c r="AX18">
        <f>21*4.326</f>
        <v>90.845999999999989</v>
      </c>
      <c r="AY18">
        <f>22*4.326</f>
        <v>95.171999999999997</v>
      </c>
    </row>
    <row r="19" spans="1:55" x14ac:dyDescent="0.2">
      <c r="A19" t="s">
        <v>287</v>
      </c>
      <c r="B19" t="s">
        <v>288</v>
      </c>
      <c r="C19">
        <f>SUM(Table1[[#This Row],[1]:[62]])</f>
        <v>3491.2190000000005</v>
      </c>
      <c r="D19">
        <f t="shared" ref="D19:D25" si="0">23*5.278</f>
        <v>121.39399999999999</v>
      </c>
      <c r="E19">
        <f>23*5.412</f>
        <v>124.476</v>
      </c>
      <c r="F19">
        <f>32*5.412</f>
        <v>173.184</v>
      </c>
      <c r="G19">
        <f>20*6.174</f>
        <v>123.48</v>
      </c>
      <c r="H19">
        <f>28*6.174</f>
        <v>172.87200000000001</v>
      </c>
      <c r="I19">
        <f>25*4.909</f>
        <v>122.72499999999999</v>
      </c>
      <c r="J19">
        <f>35*4.909</f>
        <v>171.815</v>
      </c>
      <c r="K19">
        <f>30*3.337</f>
        <v>100.11</v>
      </c>
      <c r="L19">
        <f>13*3.337</f>
        <v>43.381</v>
      </c>
      <c r="M19">
        <f>26*4.657</f>
        <v>121.08199999999999</v>
      </c>
      <c r="N19">
        <f>37*4.657</f>
        <v>172.309</v>
      </c>
      <c r="O19">
        <f>4*4.326</f>
        <v>17.303999999999998</v>
      </c>
      <c r="P19">
        <f>40*4.326</f>
        <v>173.04</v>
      </c>
      <c r="Q19">
        <f>21*5.891</f>
        <v>123.711</v>
      </c>
      <c r="R19">
        <f>29*5.891</f>
        <v>170.839</v>
      </c>
      <c r="S19">
        <f>18*7.004</f>
        <v>126.07199999999999</v>
      </c>
      <c r="T19">
        <f>19*7.004</f>
        <v>133.07599999999999</v>
      </c>
      <c r="U19">
        <f>28*4.381</f>
        <v>122.66800000000001</v>
      </c>
      <c r="V19">
        <f>37*4.381</f>
        <v>162.09700000000001</v>
      </c>
      <c r="W19">
        <f>21*5.793</f>
        <v>121.65300000000001</v>
      </c>
      <c r="X19">
        <f>21*6.003</f>
        <v>126.063</v>
      </c>
      <c r="Y19">
        <f>29*6.003</f>
        <v>174.08699999999999</v>
      </c>
      <c r="Z19">
        <f>23*5.419</f>
        <v>124.63699999999999</v>
      </c>
      <c r="AA19">
        <f>32*5.419</f>
        <v>173.40799999999999</v>
      </c>
      <c r="AB19">
        <f>23*5.281</f>
        <v>121.46299999999999</v>
      </c>
      <c r="AC19">
        <f>33*5.281</f>
        <v>174.273</v>
      </c>
    </row>
    <row r="20" spans="1:55" x14ac:dyDescent="0.2">
      <c r="A20" t="s">
        <v>286</v>
      </c>
      <c r="B20" t="s">
        <v>1369</v>
      </c>
      <c r="C20">
        <f>SUM(Table1[[#This Row],[1]:[62]])</f>
        <v>3488.8990000000003</v>
      </c>
      <c r="D20">
        <f t="shared" si="0"/>
        <v>121.39399999999999</v>
      </c>
      <c r="E20">
        <f>23*5.412</f>
        <v>124.476</v>
      </c>
      <c r="F20">
        <f>32*5.412</f>
        <v>173.184</v>
      </c>
      <c r="G20">
        <f>20*6.174</f>
        <v>123.48</v>
      </c>
      <c r="H20">
        <f>28*6.174</f>
        <v>172.87200000000001</v>
      </c>
      <c r="I20">
        <f>25*4.909</f>
        <v>122.72499999999999</v>
      </c>
      <c r="J20">
        <f>13*4.909</f>
        <v>63.817</v>
      </c>
      <c r="K20">
        <f>30*3.337</f>
        <v>100.11</v>
      </c>
      <c r="L20">
        <f>16*3.337</f>
        <v>53.392000000000003</v>
      </c>
      <c r="M20">
        <f>26*4.657</f>
        <v>121.08199999999999</v>
      </c>
      <c r="N20">
        <f>25*4.657</f>
        <v>116.425</v>
      </c>
      <c r="O20">
        <f>28*4.326</f>
        <v>121.12799999999999</v>
      </c>
      <c r="P20">
        <f>40*4.326</f>
        <v>173.04</v>
      </c>
      <c r="Q20">
        <f>21*5.891</f>
        <v>123.711</v>
      </c>
      <c r="R20">
        <f>29*5.891</f>
        <v>170.839</v>
      </c>
      <c r="S20">
        <f>18*7.004</f>
        <v>126.07199999999999</v>
      </c>
      <c r="T20">
        <f>19*7.004</f>
        <v>133.07599999999999</v>
      </c>
      <c r="U20">
        <f>28*4.381</f>
        <v>122.66800000000001</v>
      </c>
      <c r="V20">
        <f>37*4.381</f>
        <v>162.09700000000001</v>
      </c>
      <c r="W20">
        <f>21*5.793</f>
        <v>121.65300000000001</v>
      </c>
      <c r="X20">
        <f>30*5.793</f>
        <v>173.79</v>
      </c>
      <c r="Y20">
        <f>29*6.003</f>
        <v>174.08699999999999</v>
      </c>
      <c r="Z20">
        <f>23*5.419</f>
        <v>124.63699999999999</v>
      </c>
      <c r="AA20">
        <f>32*5.419</f>
        <v>173.40799999999999</v>
      </c>
      <c r="AB20">
        <f>23*5.281</f>
        <v>121.46299999999999</v>
      </c>
      <c r="AC20">
        <f>33*5.281</f>
        <v>174.273</v>
      </c>
    </row>
    <row r="21" spans="1:55" x14ac:dyDescent="0.2">
      <c r="A21" t="s">
        <v>291</v>
      </c>
      <c r="B21" t="s">
        <v>292</v>
      </c>
      <c r="C21">
        <f>SUM(Table1[[#This Row],[1]:[62]])</f>
        <v>3476.4950000000003</v>
      </c>
      <c r="D21">
        <f t="shared" si="0"/>
        <v>121.39399999999999</v>
      </c>
      <c r="E21">
        <f>23*5.412</f>
        <v>124.476</v>
      </c>
      <c r="F21">
        <f>32*5.412</f>
        <v>173.184</v>
      </c>
      <c r="G21">
        <f>20*6.174</f>
        <v>123.48</v>
      </c>
      <c r="H21">
        <f>28*6.174</f>
        <v>172.87200000000001</v>
      </c>
      <c r="I21">
        <f>25*4.909</f>
        <v>122.72499999999999</v>
      </c>
      <c r="J21">
        <f>35*4.909</f>
        <v>171.815</v>
      </c>
      <c r="K21">
        <f>30*3.337</f>
        <v>100.11</v>
      </c>
      <c r="L21">
        <f>16*3.337</f>
        <v>53.392000000000003</v>
      </c>
      <c r="M21">
        <f>26*4.657</f>
        <v>121.08199999999999</v>
      </c>
      <c r="N21">
        <f>37*4.657</f>
        <v>172.309</v>
      </c>
      <c r="O21">
        <f>26*4.326</f>
        <v>112.47599999999998</v>
      </c>
      <c r="P21">
        <f>40*4.326</f>
        <v>173.04</v>
      </c>
      <c r="Q21">
        <f>21*5.891</f>
        <v>123.711</v>
      </c>
      <c r="R21">
        <f>29*5.891</f>
        <v>170.839</v>
      </c>
      <c r="S21">
        <f>15*7.004</f>
        <v>105.05999999999999</v>
      </c>
      <c r="T21">
        <f>19*7.004</f>
        <v>133.07599999999999</v>
      </c>
      <c r="U21">
        <f>28*4.381</f>
        <v>122.66800000000001</v>
      </c>
      <c r="V21">
        <f>37*4.381</f>
        <v>162.09700000000001</v>
      </c>
      <c r="W21">
        <f>1*5.793</f>
        <v>5.7930000000000001</v>
      </c>
      <c r="X21">
        <f>30*5.793</f>
        <v>173.79</v>
      </c>
      <c r="Y21">
        <f>5*6.003</f>
        <v>30.015000000000001</v>
      </c>
      <c r="Z21">
        <f>27*6.003</f>
        <v>162.08100000000002</v>
      </c>
      <c r="AA21">
        <f>14*5.419</f>
        <v>75.866</v>
      </c>
      <c r="AB21">
        <f>32*5.419</f>
        <v>173.40799999999999</v>
      </c>
      <c r="AC21">
        <f>23*5.281</f>
        <v>121.46299999999999</v>
      </c>
      <c r="AD21">
        <f>33*5.281</f>
        <v>174.273</v>
      </c>
    </row>
    <row r="22" spans="1:55" x14ac:dyDescent="0.2">
      <c r="A22" t="s">
        <v>1370</v>
      </c>
      <c r="B22" t="s">
        <v>276</v>
      </c>
      <c r="C22">
        <f>SUM(Table1[[#This Row],[1]:[62]])</f>
        <v>3446.7980000000002</v>
      </c>
      <c r="D22">
        <f t="shared" si="0"/>
        <v>121.39399999999999</v>
      </c>
      <c r="E22">
        <f>32*5.412</f>
        <v>173.184</v>
      </c>
      <c r="F22">
        <f>20*6.174</f>
        <v>123.48</v>
      </c>
      <c r="G22">
        <f>23*6.174</f>
        <v>142.00200000000001</v>
      </c>
      <c r="H22">
        <f>25*4.909</f>
        <v>122.72499999999999</v>
      </c>
      <c r="I22">
        <f>35*4.909</f>
        <v>171.815</v>
      </c>
      <c r="J22">
        <f>30*3.337</f>
        <v>100.11</v>
      </c>
      <c r="K22">
        <f>16*3.337</f>
        <v>53.392000000000003</v>
      </c>
      <c r="L22">
        <f>26*4.657</f>
        <v>121.08199999999999</v>
      </c>
      <c r="M22">
        <f>37*4.657</f>
        <v>172.309</v>
      </c>
      <c r="N22">
        <f>28*4.326</f>
        <v>121.12799999999999</v>
      </c>
      <c r="O22">
        <f>40*4.326</f>
        <v>173.04</v>
      </c>
      <c r="P22">
        <f>21*5.891</f>
        <v>123.711</v>
      </c>
      <c r="Q22">
        <f>29*5.891</f>
        <v>170.839</v>
      </c>
      <c r="R22">
        <f>18*7.004</f>
        <v>126.07199999999999</v>
      </c>
      <c r="S22">
        <f>17*7.004</f>
        <v>119.068</v>
      </c>
      <c r="T22">
        <f>21*4.381</f>
        <v>92.001000000000005</v>
      </c>
      <c r="U22">
        <f>37*4.381</f>
        <v>162.09700000000001</v>
      </c>
      <c r="V22">
        <f>21*5.793</f>
        <v>121.65300000000001</v>
      </c>
      <c r="W22">
        <f>30*5.793</f>
        <v>173.79</v>
      </c>
      <c r="X22">
        <f>21*6.003</f>
        <v>126.063</v>
      </c>
      <c r="Y22">
        <f>29*6.003</f>
        <v>174.08699999999999</v>
      </c>
      <c r="Z22">
        <f>23*5.419</f>
        <v>124.63699999999999</v>
      </c>
      <c r="AA22">
        <f>32*5.419</f>
        <v>173.40799999999999</v>
      </c>
      <c r="AB22">
        <f>23*5.281</f>
        <v>121.46299999999999</v>
      </c>
      <c r="AC22">
        <f>8*5.281</f>
        <v>42.247999999999998</v>
      </c>
    </row>
    <row r="23" spans="1:55" x14ac:dyDescent="0.2">
      <c r="A23" t="s">
        <v>273</v>
      </c>
      <c r="B23" t="s">
        <v>274</v>
      </c>
      <c r="C23">
        <f>SUM(Table1[[#This Row],[1]:[62]])</f>
        <v>3432.5940000000001</v>
      </c>
      <c r="D23">
        <f t="shared" si="0"/>
        <v>121.39399999999999</v>
      </c>
      <c r="E23">
        <f>23*5.412</f>
        <v>124.476</v>
      </c>
      <c r="F23">
        <f>32*5.412</f>
        <v>173.184</v>
      </c>
      <c r="G23">
        <f>20*6.174</f>
        <v>123.48</v>
      </c>
      <c r="H23">
        <f>28*6.174</f>
        <v>172.87200000000001</v>
      </c>
      <c r="I23">
        <f>25*4.909</f>
        <v>122.72499999999999</v>
      </c>
      <c r="J23">
        <f>35*4.909</f>
        <v>171.815</v>
      </c>
      <c r="K23">
        <f>30*3.337</f>
        <v>100.11</v>
      </c>
      <c r="L23">
        <f>26*4.657</f>
        <v>121.08199999999999</v>
      </c>
      <c r="M23">
        <f>37*4.657</f>
        <v>172.309</v>
      </c>
      <c r="N23">
        <f>28*4.326</f>
        <v>121.12799999999999</v>
      </c>
      <c r="O23">
        <f>40*4.326</f>
        <v>173.04</v>
      </c>
      <c r="P23">
        <f>21*5.891</f>
        <v>123.711</v>
      </c>
      <c r="Q23">
        <f>29*5.891</f>
        <v>170.839</v>
      </c>
      <c r="R23">
        <f>1*7.004</f>
        <v>7.0039999999999996</v>
      </c>
      <c r="S23">
        <f>19*7.004</f>
        <v>133.07599999999999</v>
      </c>
      <c r="T23">
        <f>28*4.381</f>
        <v>122.66800000000001</v>
      </c>
      <c r="U23">
        <f>37*4.381</f>
        <v>162.09700000000001</v>
      </c>
      <c r="V23">
        <f>21*5.793</f>
        <v>121.65300000000001</v>
      </c>
      <c r="W23">
        <f>21*6.003</f>
        <v>126.063</v>
      </c>
      <c r="X23">
        <f>29*6.003</f>
        <v>174.08699999999999</v>
      </c>
      <c r="Y23">
        <f>23*5.419</f>
        <v>124.63699999999999</v>
      </c>
      <c r="Z23">
        <f>32*5.419</f>
        <v>173.40799999999999</v>
      </c>
      <c r="AA23">
        <f>23*5.281</f>
        <v>121.46299999999999</v>
      </c>
      <c r="AB23">
        <f>33*5.281</f>
        <v>174.273</v>
      </c>
    </row>
    <row r="24" spans="1:55" x14ac:dyDescent="0.2">
      <c r="A24" t="s">
        <v>284</v>
      </c>
      <c r="B24" t="s">
        <v>285</v>
      </c>
      <c r="C24">
        <f>SUM(Table1[[#This Row],[1]:[62]])</f>
        <v>3411.5180000000005</v>
      </c>
      <c r="D24">
        <f t="shared" si="0"/>
        <v>121.39399999999999</v>
      </c>
      <c r="E24">
        <f>23*5.412</f>
        <v>124.476</v>
      </c>
      <c r="F24">
        <f>32*5.412</f>
        <v>173.184</v>
      </c>
      <c r="G24">
        <f>20*6.174</f>
        <v>123.48</v>
      </c>
      <c r="H24">
        <f>28*6.174</f>
        <v>172.87200000000001</v>
      </c>
      <c r="I24">
        <f>25*4.909</f>
        <v>122.72499999999999</v>
      </c>
      <c r="J24">
        <f>35*4.909</f>
        <v>171.815</v>
      </c>
      <c r="K24">
        <f>30*3.337</f>
        <v>100.11</v>
      </c>
      <c r="L24">
        <f>26*4.657</f>
        <v>121.08199999999999</v>
      </c>
      <c r="M24">
        <f>37*4.657</f>
        <v>172.309</v>
      </c>
      <c r="N24">
        <f>28*4.326</f>
        <v>121.12799999999999</v>
      </c>
      <c r="O24">
        <f>21*5.891</f>
        <v>123.711</v>
      </c>
      <c r="P24">
        <f>29*5.891</f>
        <v>170.839</v>
      </c>
      <c r="Q24">
        <f>18*7.004</f>
        <v>126.07199999999999</v>
      </c>
      <c r="R24">
        <f>19*7.004</f>
        <v>133.07599999999999</v>
      </c>
      <c r="S24">
        <f>28*4.381</f>
        <v>122.66800000000001</v>
      </c>
      <c r="T24">
        <f>37*4.381</f>
        <v>162.09700000000001</v>
      </c>
      <c r="U24">
        <f>21*5.793</f>
        <v>121.65300000000001</v>
      </c>
      <c r="V24">
        <f>30*5.793</f>
        <v>173.79</v>
      </c>
      <c r="W24">
        <f>21*6.003</f>
        <v>126.063</v>
      </c>
      <c r="X24">
        <f>29*6.003</f>
        <v>174.08699999999999</v>
      </c>
      <c r="Y24">
        <f>23*5.419</f>
        <v>124.63699999999999</v>
      </c>
      <c r="Z24">
        <f>6*5.419</f>
        <v>32.513999999999996</v>
      </c>
      <c r="AA24">
        <f>23*5.281</f>
        <v>121.46299999999999</v>
      </c>
      <c r="AB24">
        <f>33*5.281</f>
        <v>174.273</v>
      </c>
    </row>
    <row r="25" spans="1:55" x14ac:dyDescent="0.2">
      <c r="A25" t="s">
        <v>295</v>
      </c>
      <c r="B25" t="s">
        <v>296</v>
      </c>
      <c r="C25">
        <f>SUM(Table1[[#This Row],[1]:[62]])</f>
        <v>3408.6819999999998</v>
      </c>
      <c r="D25">
        <f t="shared" si="0"/>
        <v>121.39399999999999</v>
      </c>
      <c r="E25">
        <f>23*5.412</f>
        <v>124.476</v>
      </c>
      <c r="F25">
        <f>32*5.412</f>
        <v>173.184</v>
      </c>
      <c r="G25">
        <f>20*6.174</f>
        <v>123.48</v>
      </c>
      <c r="H25">
        <f>27*6.174</f>
        <v>166.69800000000001</v>
      </c>
      <c r="I25">
        <f>25*4.909</f>
        <v>122.72499999999999</v>
      </c>
      <c r="J25">
        <f>35*4.909</f>
        <v>171.815</v>
      </c>
      <c r="K25">
        <f>10*3.337</f>
        <v>33.370000000000005</v>
      </c>
      <c r="L25">
        <f>16*3.337</f>
        <v>53.392000000000003</v>
      </c>
      <c r="M25">
        <f>1*4.657</f>
        <v>4.657</v>
      </c>
      <c r="N25">
        <f>37*4.657</f>
        <v>172.309</v>
      </c>
      <c r="O25">
        <f>27*4.326</f>
        <v>116.80199999999999</v>
      </c>
      <c r="P25">
        <f>40*4.326</f>
        <v>173.04</v>
      </c>
      <c r="Q25">
        <f>21*5.891</f>
        <v>123.711</v>
      </c>
      <c r="R25">
        <f>29*5.891</f>
        <v>170.839</v>
      </c>
      <c r="S25">
        <f>18*7.004</f>
        <v>126.07199999999999</v>
      </c>
      <c r="T25">
        <f>19*7.004</f>
        <v>133.07599999999999</v>
      </c>
      <c r="U25">
        <f>28*4.381</f>
        <v>122.66800000000001</v>
      </c>
      <c r="V25">
        <f>16*4.381</f>
        <v>70.096000000000004</v>
      </c>
      <c r="W25">
        <f>21*5.793</f>
        <v>121.65300000000001</v>
      </c>
      <c r="X25">
        <f>30*5.793</f>
        <v>173.79</v>
      </c>
      <c r="Y25">
        <f>21*6.003</f>
        <v>126.063</v>
      </c>
      <c r="Z25">
        <f>29*6.003</f>
        <v>174.08699999999999</v>
      </c>
      <c r="AA25">
        <f>23*5.419</f>
        <v>124.63699999999999</v>
      </c>
      <c r="AB25">
        <f>32*5.419</f>
        <v>173.40799999999999</v>
      </c>
      <c r="AC25">
        <f>7*5.281</f>
        <v>36.966999999999999</v>
      </c>
      <c r="AD25">
        <f>33*5.281</f>
        <v>174.273</v>
      </c>
    </row>
    <row r="26" spans="1:55" x14ac:dyDescent="0.2">
      <c r="A26" t="s">
        <v>48</v>
      </c>
      <c r="B26" t="s">
        <v>635</v>
      </c>
      <c r="C26">
        <f>SUM(Table1[[#This Row],[1]:[62]])</f>
        <v>3397.1870000000013</v>
      </c>
      <c r="D26">
        <f>16*5.822</f>
        <v>93.152000000000001</v>
      </c>
      <c r="E26">
        <f>16*5.822</f>
        <v>93.152000000000001</v>
      </c>
      <c r="F26">
        <f>16*5.822</f>
        <v>93.152000000000001</v>
      </c>
      <c r="G26">
        <f>15*5.245</f>
        <v>78.674999999999997</v>
      </c>
      <c r="H26">
        <f>18*5.245</f>
        <v>94.41</v>
      </c>
      <c r="I26">
        <f>15*5.245</f>
        <v>78.674999999999997</v>
      </c>
      <c r="J26">
        <f>12*5.793</f>
        <v>69.516000000000005</v>
      </c>
      <c r="K26">
        <f>15*5.793</f>
        <v>86.894999999999996</v>
      </c>
      <c r="L26">
        <f>14*5.793</f>
        <v>81.102000000000004</v>
      </c>
      <c r="M26">
        <f>15*4.226</f>
        <v>63.39</v>
      </c>
      <c r="N26">
        <f>17*4.226</f>
        <v>71.841999999999999</v>
      </c>
      <c r="O26">
        <f>17*4.226</f>
        <v>71.841999999999999</v>
      </c>
      <c r="P26">
        <f>15*4.085</f>
        <v>61.274999999999999</v>
      </c>
      <c r="Q26">
        <f>16*4.085</f>
        <v>65.36</v>
      </c>
      <c r="R26">
        <f>15*4.085</f>
        <v>61.274999999999999</v>
      </c>
      <c r="S26">
        <f>14*5.793</f>
        <v>81.102000000000004</v>
      </c>
      <c r="T26">
        <f>14*5.793</f>
        <v>81.102000000000004</v>
      </c>
      <c r="U26">
        <f>11*5.793</f>
        <v>63.722999999999999</v>
      </c>
      <c r="V26">
        <f>15*5.245</f>
        <v>78.674999999999997</v>
      </c>
      <c r="W26">
        <f>16*5.245</f>
        <v>83.92</v>
      </c>
      <c r="X26">
        <f>17*5.245</f>
        <v>89.165000000000006</v>
      </c>
      <c r="Y26">
        <f>13*4.909</f>
        <v>63.817</v>
      </c>
      <c r="Z26">
        <f>16*4.909</f>
        <v>78.543999999999997</v>
      </c>
      <c r="AA26">
        <f>19*4.657</f>
        <v>88.483000000000004</v>
      </c>
      <c r="AB26">
        <f>17*4.657</f>
        <v>79.168999999999997</v>
      </c>
      <c r="AC26">
        <f>4*4.657</f>
        <v>18.628</v>
      </c>
      <c r="AD26">
        <f>17*4.226</f>
        <v>71.841999999999999</v>
      </c>
      <c r="AE26">
        <f>17*4.226</f>
        <v>71.841999999999999</v>
      </c>
      <c r="AF26">
        <f>16*4.226</f>
        <v>67.616</v>
      </c>
      <c r="AG26">
        <f>16*4.226</f>
        <v>67.616</v>
      </c>
      <c r="AH26">
        <f>14*5.281</f>
        <v>73.933999999999997</v>
      </c>
      <c r="AI26">
        <f>15*5.281</f>
        <v>79.214999999999989</v>
      </c>
      <c r="AJ26">
        <f>11*5.281</f>
        <v>58.090999999999994</v>
      </c>
      <c r="AK26">
        <f>15*4.572</f>
        <v>68.58</v>
      </c>
      <c r="AL26">
        <f>16*4.572</f>
        <v>73.152000000000001</v>
      </c>
      <c r="AM26">
        <f>12*4.572</f>
        <v>54.864000000000004</v>
      </c>
      <c r="AN26">
        <f>10*5.39</f>
        <v>53.9</v>
      </c>
      <c r="AO26">
        <f>14*5.39</f>
        <v>75.459999999999994</v>
      </c>
      <c r="AP26">
        <f>15*5.39</f>
        <v>80.849999999999994</v>
      </c>
      <c r="AQ26">
        <f>16*5.281</f>
        <v>84.495999999999995</v>
      </c>
      <c r="AR26">
        <f>16*5.281</f>
        <v>84.495999999999995</v>
      </c>
      <c r="AS26">
        <f>15*5.281</f>
        <v>79.214999999999989</v>
      </c>
      <c r="AT26">
        <f>13*5.419</f>
        <v>70.446999999999989</v>
      </c>
      <c r="AU26">
        <f>14*5.419</f>
        <v>75.866</v>
      </c>
      <c r="AV26">
        <f>16*5.419</f>
        <v>86.703999999999994</v>
      </c>
      <c r="AW26">
        <f>8*6.12</f>
        <v>48.96</v>
      </c>
    </row>
    <row r="27" spans="1:55" x14ac:dyDescent="0.2">
      <c r="A27" t="s">
        <v>59</v>
      </c>
      <c r="B27" t="s">
        <v>627</v>
      </c>
      <c r="C27">
        <f>SUM(Table1[[#This Row],[1]:[62]])</f>
        <v>3383.246000000001</v>
      </c>
      <c r="D27">
        <f>16*5.822</f>
        <v>93.152000000000001</v>
      </c>
      <c r="E27">
        <f>16*5.822</f>
        <v>93.152000000000001</v>
      </c>
      <c r="F27">
        <f>2*5.822</f>
        <v>11.644</v>
      </c>
      <c r="G27">
        <f>18*5.245</f>
        <v>94.41</v>
      </c>
      <c r="H27">
        <f>15*5.245</f>
        <v>78.674999999999997</v>
      </c>
      <c r="I27">
        <f>12*5.793</f>
        <v>69.516000000000005</v>
      </c>
      <c r="J27">
        <f>15*5.793</f>
        <v>86.894999999999996</v>
      </c>
      <c r="K27">
        <f>14*5.793</f>
        <v>81.102000000000004</v>
      </c>
      <c r="L27">
        <f>13*5.891</f>
        <v>76.582999999999998</v>
      </c>
      <c r="M27">
        <f>14*5.891</f>
        <v>82.474000000000004</v>
      </c>
      <c r="N27">
        <f>17*4.226</f>
        <v>71.841999999999999</v>
      </c>
      <c r="O27">
        <f>17*4.226</f>
        <v>71.841999999999999</v>
      </c>
      <c r="P27">
        <f>16*4.085</f>
        <v>65.36</v>
      </c>
      <c r="Q27">
        <f>15*4.085</f>
        <v>61.274999999999999</v>
      </c>
      <c r="R27">
        <f>15*4.085</f>
        <v>61.274999999999999</v>
      </c>
      <c r="S27">
        <f>14*5.793</f>
        <v>81.102000000000004</v>
      </c>
      <c r="T27">
        <f>14*5.793</f>
        <v>81.102000000000004</v>
      </c>
      <c r="U27">
        <f>11*5.793</f>
        <v>63.722999999999999</v>
      </c>
      <c r="V27">
        <f>15*5.245</f>
        <v>78.674999999999997</v>
      </c>
      <c r="W27">
        <f>13*5.245</f>
        <v>68.185000000000002</v>
      </c>
      <c r="X27">
        <f>10*4.909</f>
        <v>49.089999999999996</v>
      </c>
      <c r="Y27">
        <f>16*4.909</f>
        <v>78.543999999999997</v>
      </c>
      <c r="Z27">
        <f>19*4.657</f>
        <v>88.483000000000004</v>
      </c>
      <c r="AA27">
        <f>17*4.657</f>
        <v>79.168999999999997</v>
      </c>
      <c r="AB27">
        <f>4*4.657</f>
        <v>18.628</v>
      </c>
      <c r="AC27">
        <f>17*4.226</f>
        <v>71.841999999999999</v>
      </c>
      <c r="AD27">
        <f>17*4.226</f>
        <v>71.841999999999999</v>
      </c>
      <c r="AE27">
        <f>16*4.226</f>
        <v>67.616</v>
      </c>
      <c r="AF27">
        <f>14*5.281</f>
        <v>73.933999999999997</v>
      </c>
      <c r="AG27">
        <f>15*5.281</f>
        <v>79.214999999999989</v>
      </c>
      <c r="AH27">
        <f>11*5.281</f>
        <v>58.090999999999994</v>
      </c>
      <c r="AI27">
        <f>15*4.572</f>
        <v>68.58</v>
      </c>
      <c r="AJ27">
        <f>16*4.572</f>
        <v>73.152000000000001</v>
      </c>
      <c r="AK27">
        <f>12*4.572</f>
        <v>54.864000000000004</v>
      </c>
      <c r="AL27">
        <f>10*5.39</f>
        <v>53.9</v>
      </c>
      <c r="AM27">
        <f>14*5.39</f>
        <v>75.459999999999994</v>
      </c>
      <c r="AN27">
        <f>15*5.39</f>
        <v>80.849999999999994</v>
      </c>
      <c r="AO27">
        <f>16*5.281</f>
        <v>84.495999999999995</v>
      </c>
      <c r="AP27">
        <f>16*5.281</f>
        <v>84.495999999999995</v>
      </c>
      <c r="AQ27">
        <f>15*5.281</f>
        <v>79.214999999999989</v>
      </c>
      <c r="AR27">
        <f>8*5.419</f>
        <v>43.351999999999997</v>
      </c>
      <c r="AS27">
        <f>14*5.419</f>
        <v>75.866</v>
      </c>
      <c r="AT27">
        <f>16*5.419</f>
        <v>86.703999999999994</v>
      </c>
      <c r="AU27">
        <f>17*4.657</f>
        <v>79.168999999999997</v>
      </c>
      <c r="AV27">
        <f>13*4.657</f>
        <v>60.540999999999997</v>
      </c>
      <c r="AW27">
        <f>19*4.657</f>
        <v>88.483000000000004</v>
      </c>
      <c r="AX27">
        <f>4*6.12</f>
        <v>24.48</v>
      </c>
      <c r="AY27">
        <f>10*6.12</f>
        <v>61.2</v>
      </c>
    </row>
    <row r="28" spans="1:55" x14ac:dyDescent="0.2">
      <c r="A28" t="s">
        <v>76</v>
      </c>
      <c r="B28" t="s">
        <v>279</v>
      </c>
      <c r="C28">
        <f>SUM(Table1[[#This Row],[1]:[62]])</f>
        <v>3357.86</v>
      </c>
      <c r="D28">
        <f>23*5.278</f>
        <v>121.39399999999999</v>
      </c>
      <c r="E28">
        <f>23*5.412</f>
        <v>124.476</v>
      </c>
      <c r="F28">
        <f>32*5.412</f>
        <v>173.184</v>
      </c>
      <c r="G28">
        <f>20*6.174</f>
        <v>123.48</v>
      </c>
      <c r="H28">
        <f>28*6.174</f>
        <v>172.87200000000001</v>
      </c>
      <c r="I28">
        <f>25*4.909</f>
        <v>122.72499999999999</v>
      </c>
      <c r="J28">
        <f>35*4.909</f>
        <v>171.815</v>
      </c>
      <c r="K28">
        <f>30*3.337</f>
        <v>100.11</v>
      </c>
      <c r="L28">
        <f>26*4.657</f>
        <v>121.08199999999999</v>
      </c>
      <c r="M28">
        <f>37*4.657</f>
        <v>172.309</v>
      </c>
      <c r="N28">
        <f>28*4.326</f>
        <v>121.12799999999999</v>
      </c>
      <c r="O28">
        <f>40*4.326</f>
        <v>173.04</v>
      </c>
      <c r="P28">
        <f>15*5.891</f>
        <v>88.364999999999995</v>
      </c>
      <c r="Q28">
        <f>29*5.891</f>
        <v>170.839</v>
      </c>
      <c r="R28">
        <f>18*7.004</f>
        <v>126.07199999999999</v>
      </c>
      <c r="S28">
        <f>19*7.004</f>
        <v>133.07599999999999</v>
      </c>
      <c r="T28">
        <f>28*4.381</f>
        <v>122.66800000000001</v>
      </c>
      <c r="U28">
        <f>37*4.381</f>
        <v>162.09700000000001</v>
      </c>
      <c r="V28">
        <f>21*5.793</f>
        <v>121.65300000000001</v>
      </c>
      <c r="W28">
        <f>7*5.793</f>
        <v>40.551000000000002</v>
      </c>
      <c r="X28">
        <f>21*6.003</f>
        <v>126.063</v>
      </c>
      <c r="Y28">
        <f>24*6.003</f>
        <v>144.072</v>
      </c>
      <c r="Z28">
        <f>23*5.419</f>
        <v>124.63699999999999</v>
      </c>
      <c r="AA28">
        <f>32*5.419</f>
        <v>173.40799999999999</v>
      </c>
      <c r="AB28">
        <f>23*5.281</f>
        <v>121.46299999999999</v>
      </c>
      <c r="AC28">
        <f>1*5.281</f>
        <v>5.2809999999999997</v>
      </c>
    </row>
    <row r="29" spans="1:55" x14ac:dyDescent="0.2">
      <c r="A29" t="s">
        <v>147</v>
      </c>
      <c r="B29" t="s">
        <v>148</v>
      </c>
      <c r="C29">
        <f>SUM(Table1[[#This Row],[1]:[62]])</f>
        <v>3340.9889999999991</v>
      </c>
      <c r="D29">
        <f>21*4.555</f>
        <v>95.655000000000001</v>
      </c>
      <c r="E29">
        <f>15*4.555</f>
        <v>68.324999999999989</v>
      </c>
      <c r="F29">
        <f>7*7.004</f>
        <v>49.027999999999999</v>
      </c>
      <c r="G29">
        <f>12*7.004</f>
        <v>84.048000000000002</v>
      </c>
      <c r="H29">
        <f>12*4.428</f>
        <v>53.135999999999996</v>
      </c>
      <c r="I29">
        <f>13*4.428</f>
        <v>57.564</v>
      </c>
      <c r="J29">
        <f>7*4.428</f>
        <v>30.995999999999999</v>
      </c>
      <c r="K29">
        <f>15*4.653</f>
        <v>69.794999999999987</v>
      </c>
      <c r="L29">
        <f>9*4.653</f>
        <v>41.876999999999995</v>
      </c>
      <c r="M29">
        <f>19*4.653</f>
        <v>88.406999999999996</v>
      </c>
      <c r="N29">
        <f>13*4.313</f>
        <v>56.068999999999996</v>
      </c>
      <c r="O29">
        <f>5*4.313</f>
        <v>21.564999999999998</v>
      </c>
      <c r="P29">
        <f>16*4.313</f>
        <v>69.007999999999996</v>
      </c>
      <c r="Q29">
        <f>20*3.443</f>
        <v>68.86</v>
      </c>
      <c r="R29">
        <f>15*3.443</f>
        <v>51.645000000000003</v>
      </c>
      <c r="S29">
        <f>22*3.443</f>
        <v>75.745999999999995</v>
      </c>
      <c r="T29">
        <f>22*3.493</f>
        <v>76.846000000000004</v>
      </c>
      <c r="U29">
        <f>15*3.493</f>
        <v>52.394999999999996</v>
      </c>
      <c r="V29">
        <f>22*3.493</f>
        <v>76.846000000000004</v>
      </c>
      <c r="W29">
        <f>21*3.443</f>
        <v>72.302999999999997</v>
      </c>
      <c r="X29">
        <f>14*3.443</f>
        <v>48.201999999999998</v>
      </c>
      <c r="Y29">
        <f>22*3.443</f>
        <v>75.745999999999995</v>
      </c>
      <c r="Z29">
        <f>20*4.309</f>
        <v>86.18</v>
      </c>
      <c r="AA29">
        <f>12*4.309</f>
        <v>51.707999999999998</v>
      </c>
      <c r="AB29">
        <f>20*4.309</f>
        <v>86.18</v>
      </c>
      <c r="AC29">
        <f>17*4.309</f>
        <v>73.253</v>
      </c>
      <c r="AD29">
        <f>13*4.309</f>
        <v>56.017000000000003</v>
      </c>
      <c r="AE29">
        <f>1*4.309</f>
        <v>4.3090000000000002</v>
      </c>
      <c r="AF29">
        <f>11*4.309</f>
        <v>47.399000000000001</v>
      </c>
      <c r="AG29">
        <f>6*4.309</f>
        <v>25.853999999999999</v>
      </c>
      <c r="AH29">
        <f>9*4.309</f>
        <v>38.780999999999999</v>
      </c>
      <c r="AI29">
        <f>16*5.345</f>
        <v>85.52</v>
      </c>
      <c r="AJ29">
        <f>14*5.345</f>
        <v>74.83</v>
      </c>
      <c r="AK29">
        <f>14*5.345</f>
        <v>74.83</v>
      </c>
      <c r="AL29">
        <f>17*4.313</f>
        <v>73.320999999999998</v>
      </c>
      <c r="AM29">
        <f>15*4.313</f>
        <v>64.694999999999993</v>
      </c>
      <c r="AN29">
        <f>16*4.313</f>
        <v>69.007999999999996</v>
      </c>
      <c r="AO29">
        <f>14*4.653</f>
        <v>65.141999999999996</v>
      </c>
      <c r="AP29">
        <f>14*4.653</f>
        <v>65.141999999999996</v>
      </c>
      <c r="AQ29">
        <f>18*4.653</f>
        <v>83.753999999999991</v>
      </c>
      <c r="AR29">
        <f>14*5.822</f>
        <v>81.507999999999996</v>
      </c>
      <c r="AS29">
        <f>11*5.822</f>
        <v>64.042000000000002</v>
      </c>
      <c r="AT29">
        <f>16*5.822</f>
        <v>93.152000000000001</v>
      </c>
      <c r="AU29">
        <f>15*4.428</f>
        <v>66.42</v>
      </c>
      <c r="AV29">
        <f>16*4.428</f>
        <v>70.847999999999999</v>
      </c>
      <c r="AW29">
        <f>12*4.428</f>
        <v>53.135999999999996</v>
      </c>
      <c r="AX29">
        <f>20*4.005</f>
        <v>80.099999999999994</v>
      </c>
      <c r="AY29">
        <f>15*4.005</f>
        <v>60.074999999999996</v>
      </c>
      <c r="AZ29">
        <f>20*4.005</f>
        <v>80.099999999999994</v>
      </c>
      <c r="BA29">
        <f>19*4.657</f>
        <v>88.483000000000004</v>
      </c>
      <c r="BB29">
        <f>3*4.657</f>
        <v>13.971</v>
      </c>
      <c r="BC29">
        <f>17*4.657</f>
        <v>79.168999999999997</v>
      </c>
    </row>
    <row r="30" spans="1:55" x14ac:dyDescent="0.2">
      <c r="A30" t="s">
        <v>52</v>
      </c>
      <c r="B30" t="s">
        <v>623</v>
      </c>
      <c r="C30">
        <f>SUM(Table1[[#This Row],[1]:[62]])</f>
        <v>3294.3130000000006</v>
      </c>
      <c r="D30">
        <f>16*5.822</f>
        <v>93.152000000000001</v>
      </c>
      <c r="E30">
        <f>16*5.822</f>
        <v>93.152000000000001</v>
      </c>
      <c r="F30">
        <f>16*5.822</f>
        <v>93.152000000000001</v>
      </c>
      <c r="G30">
        <f>15*5.245</f>
        <v>78.674999999999997</v>
      </c>
      <c r="H30">
        <f>18*5.245</f>
        <v>94.41</v>
      </c>
      <c r="I30">
        <f>15*5.245</f>
        <v>78.674999999999997</v>
      </c>
      <c r="J30">
        <f>12*5.793</f>
        <v>69.516000000000005</v>
      </c>
      <c r="K30">
        <f>15*5.793</f>
        <v>86.894999999999996</v>
      </c>
      <c r="L30">
        <f>14*5.793</f>
        <v>81.102000000000004</v>
      </c>
      <c r="M30">
        <f>17*4.226</f>
        <v>71.841999999999999</v>
      </c>
      <c r="N30">
        <f>17*4.226</f>
        <v>71.841999999999999</v>
      </c>
      <c r="O30">
        <f>17*4.226</f>
        <v>71.841999999999999</v>
      </c>
      <c r="P30">
        <f>15*4.085</f>
        <v>61.274999999999999</v>
      </c>
      <c r="Q30">
        <f>15*4.085</f>
        <v>61.274999999999999</v>
      </c>
      <c r="R30">
        <f>15*4.085</f>
        <v>61.274999999999999</v>
      </c>
      <c r="S30">
        <f>11*5.793</f>
        <v>63.722999999999999</v>
      </c>
      <c r="T30">
        <f>1*5.793</f>
        <v>5.7930000000000001</v>
      </c>
      <c r="U30">
        <f>6*5.793</f>
        <v>34.758000000000003</v>
      </c>
      <c r="V30">
        <f>15*5.245</f>
        <v>78.674999999999997</v>
      </c>
      <c r="W30">
        <f>16*5.245</f>
        <v>83.92</v>
      </c>
      <c r="X30">
        <f>17*5.245</f>
        <v>89.165000000000006</v>
      </c>
      <c r="Y30">
        <f>13*4.909</f>
        <v>63.817</v>
      </c>
      <c r="Z30">
        <f>16*4.909</f>
        <v>78.543999999999997</v>
      </c>
      <c r="AA30">
        <f>19*4.657</f>
        <v>88.483000000000004</v>
      </c>
      <c r="AB30">
        <f>17*4.657</f>
        <v>79.168999999999997</v>
      </c>
      <c r="AC30">
        <f>4*4.657</f>
        <v>18.628</v>
      </c>
      <c r="AD30">
        <f>17*4.226</f>
        <v>71.841999999999999</v>
      </c>
      <c r="AE30">
        <f>17*4.226</f>
        <v>71.841999999999999</v>
      </c>
      <c r="AF30">
        <f>16*4.226</f>
        <v>67.616</v>
      </c>
      <c r="AG30">
        <f>16*4.226</f>
        <v>67.616</v>
      </c>
      <c r="AH30">
        <f>14*5.281</f>
        <v>73.933999999999997</v>
      </c>
      <c r="AI30">
        <f>2*5.281</f>
        <v>10.561999999999999</v>
      </c>
      <c r="AJ30">
        <f>11*5.281</f>
        <v>58.090999999999994</v>
      </c>
      <c r="AK30">
        <f>15*4.572</f>
        <v>68.58</v>
      </c>
      <c r="AL30">
        <f>16*4.572</f>
        <v>73.152000000000001</v>
      </c>
      <c r="AM30">
        <f>12*4.572</f>
        <v>54.864000000000004</v>
      </c>
      <c r="AN30">
        <f>10*5.39</f>
        <v>53.9</v>
      </c>
      <c r="AO30">
        <f>14*5.39</f>
        <v>75.459999999999994</v>
      </c>
      <c r="AP30">
        <f>15*5.39</f>
        <v>80.849999999999994</v>
      </c>
      <c r="AQ30">
        <f>16*5.281</f>
        <v>84.495999999999995</v>
      </c>
      <c r="AR30">
        <f>16*5.281</f>
        <v>84.495999999999995</v>
      </c>
      <c r="AS30">
        <f>15*5.281</f>
        <v>79.214999999999989</v>
      </c>
      <c r="AT30">
        <f>13*5.419</f>
        <v>70.446999999999989</v>
      </c>
      <c r="AU30">
        <f>14*5.419</f>
        <v>75.866</v>
      </c>
      <c r="AV30">
        <f>16*5.419</f>
        <v>86.703999999999994</v>
      </c>
      <c r="AW30">
        <f>13*5.281</f>
        <v>68.652999999999992</v>
      </c>
      <c r="AX30">
        <f>12*5.281</f>
        <v>63.372</v>
      </c>
    </row>
    <row r="31" spans="1:55" x14ac:dyDescent="0.2">
      <c r="A31" t="s">
        <v>277</v>
      </c>
      <c r="B31" t="s">
        <v>1371</v>
      </c>
      <c r="C31">
        <f>SUM(Table1[[#This Row],[1]:[62]])</f>
        <v>3285.2550000000001</v>
      </c>
      <c r="D31">
        <f>23*5.278</f>
        <v>121.39399999999999</v>
      </c>
      <c r="E31">
        <f>23*5.412</f>
        <v>124.476</v>
      </c>
      <c r="F31">
        <f>32*5.412</f>
        <v>173.184</v>
      </c>
      <c r="G31">
        <f>20*6.174</f>
        <v>123.48</v>
      </c>
      <c r="H31">
        <f>28*6.174</f>
        <v>172.87200000000001</v>
      </c>
      <c r="I31">
        <f>25*4.909</f>
        <v>122.72499999999999</v>
      </c>
      <c r="J31">
        <f>35*4.909</f>
        <v>171.815</v>
      </c>
      <c r="K31">
        <f>30*3.337</f>
        <v>100.11</v>
      </c>
      <c r="L31">
        <f>17*4.657</f>
        <v>79.168999999999997</v>
      </c>
      <c r="M31">
        <f>37*4.657</f>
        <v>172.309</v>
      </c>
      <c r="N31">
        <f>27*4.326</f>
        <v>116.80199999999999</v>
      </c>
      <c r="O31">
        <f>21*5.891</f>
        <v>123.711</v>
      </c>
      <c r="P31">
        <f>21*5.891</f>
        <v>123.711</v>
      </c>
      <c r="Q31">
        <f>18*7.004</f>
        <v>126.07199999999999</v>
      </c>
      <c r="R31">
        <f>19*7.004</f>
        <v>133.07599999999999</v>
      </c>
      <c r="S31">
        <f>28*4.381</f>
        <v>122.66800000000001</v>
      </c>
      <c r="T31">
        <f>37*4.381</f>
        <v>162.09700000000001</v>
      </c>
      <c r="U31">
        <f>21*5.793</f>
        <v>121.65300000000001</v>
      </c>
      <c r="V31">
        <f>21*6.003</f>
        <v>126.063</v>
      </c>
      <c r="W31">
        <f>29*6.003</f>
        <v>174.08699999999999</v>
      </c>
      <c r="X31">
        <f>23*5.419</f>
        <v>124.63699999999999</v>
      </c>
      <c r="Y31">
        <f>32*5.419</f>
        <v>173.40799999999999</v>
      </c>
      <c r="Z31">
        <f>23*5.281</f>
        <v>121.46299999999999</v>
      </c>
      <c r="AA31">
        <f>33*5.281</f>
        <v>174.273</v>
      </c>
    </row>
    <row r="32" spans="1:55" x14ac:dyDescent="0.2">
      <c r="A32" t="s">
        <v>49</v>
      </c>
      <c r="B32" t="s">
        <v>652</v>
      </c>
      <c r="C32">
        <f>SUM(Table1[[#This Row],[1]:[62]])</f>
        <v>3277.902000000001</v>
      </c>
      <c r="D32">
        <f>16*5.822</f>
        <v>93.152000000000001</v>
      </c>
      <c r="E32">
        <f>16*5.822</f>
        <v>93.152000000000001</v>
      </c>
      <c r="F32">
        <f>16*5.822</f>
        <v>93.152000000000001</v>
      </c>
      <c r="G32">
        <f>15*5.245</f>
        <v>78.674999999999997</v>
      </c>
      <c r="H32">
        <f>18*5.245</f>
        <v>94.41</v>
      </c>
      <c r="I32">
        <f>15*5.245</f>
        <v>78.674999999999997</v>
      </c>
      <c r="J32">
        <f>12*5.793</f>
        <v>69.516000000000005</v>
      </c>
      <c r="K32">
        <f>14*5.793</f>
        <v>81.102000000000004</v>
      </c>
      <c r="L32">
        <f>17*4.226</f>
        <v>71.841999999999999</v>
      </c>
      <c r="M32">
        <f>17*4.226</f>
        <v>71.841999999999999</v>
      </c>
      <c r="N32">
        <f>17*4.226</f>
        <v>71.841999999999999</v>
      </c>
      <c r="O32">
        <f>16*4.085</f>
        <v>65.36</v>
      </c>
      <c r="P32">
        <f>15*4.085</f>
        <v>61.274999999999999</v>
      </c>
      <c r="Q32">
        <f>15*4.085</f>
        <v>61.274999999999999</v>
      </c>
      <c r="R32">
        <f>14*5.793</f>
        <v>81.102000000000004</v>
      </c>
      <c r="S32">
        <f>14*5.793</f>
        <v>81.102000000000004</v>
      </c>
      <c r="T32">
        <f>11*5.793</f>
        <v>63.722999999999999</v>
      </c>
      <c r="U32">
        <f>15*5.245</f>
        <v>78.674999999999997</v>
      </c>
      <c r="V32">
        <f>16*5.245</f>
        <v>83.92</v>
      </c>
      <c r="W32">
        <f>17*5.245</f>
        <v>89.165000000000006</v>
      </c>
      <c r="X32">
        <f>13*4.909</f>
        <v>63.817</v>
      </c>
      <c r="Y32">
        <f>16*4.909</f>
        <v>78.543999999999997</v>
      </c>
      <c r="Z32">
        <f>19*4.657</f>
        <v>88.483000000000004</v>
      </c>
      <c r="AA32">
        <f>17*4.657</f>
        <v>79.168999999999997</v>
      </c>
      <c r="AB32">
        <f>4*4.657</f>
        <v>18.628</v>
      </c>
      <c r="AC32">
        <f>17*4.226</f>
        <v>71.841999999999999</v>
      </c>
      <c r="AD32">
        <f>17*4.226</f>
        <v>71.841999999999999</v>
      </c>
      <c r="AE32">
        <f>16*4.226</f>
        <v>67.616</v>
      </c>
      <c r="AF32">
        <f>16*4.226</f>
        <v>67.616</v>
      </c>
      <c r="AG32">
        <f>14*5.281</f>
        <v>73.933999999999997</v>
      </c>
      <c r="AH32">
        <f>15*5.281</f>
        <v>79.214999999999989</v>
      </c>
      <c r="AI32">
        <f>11*5.281</f>
        <v>58.090999999999994</v>
      </c>
      <c r="AJ32">
        <f>14*4.572</f>
        <v>64.007999999999996</v>
      </c>
      <c r="AK32">
        <f>16*4.572</f>
        <v>73.152000000000001</v>
      </c>
      <c r="AL32">
        <f>12*4.572</f>
        <v>54.864000000000004</v>
      </c>
      <c r="AM32">
        <f>1*5.39</f>
        <v>5.39</v>
      </c>
      <c r="AN32">
        <f>14*5.39</f>
        <v>75.459999999999994</v>
      </c>
      <c r="AO32">
        <f>15*5.39</f>
        <v>80.849999999999994</v>
      </c>
      <c r="AP32">
        <f>16*5.281</f>
        <v>84.495999999999995</v>
      </c>
      <c r="AQ32">
        <f>16*5.281</f>
        <v>84.495999999999995</v>
      </c>
      <c r="AR32">
        <f>15*5.281</f>
        <v>79.214999999999989</v>
      </c>
      <c r="AS32">
        <f>13*5.419</f>
        <v>70.446999999999989</v>
      </c>
      <c r="AT32">
        <f>14*5.419</f>
        <v>75.866</v>
      </c>
      <c r="AU32">
        <f>16*5.419</f>
        <v>86.703999999999994</v>
      </c>
      <c r="AV32">
        <f>10*6.12</f>
        <v>61.2</v>
      </c>
    </row>
    <row r="33" spans="1:61" x14ac:dyDescent="0.2">
      <c r="A33" t="s">
        <v>72</v>
      </c>
      <c r="B33" t="s">
        <v>638</v>
      </c>
      <c r="C33">
        <f>SUM(Table1[[#This Row],[1]:[62]])</f>
        <v>3239.1730000000002</v>
      </c>
      <c r="D33">
        <f>12*5.822</f>
        <v>69.864000000000004</v>
      </c>
      <c r="E33">
        <f>16*5.822</f>
        <v>93.152000000000001</v>
      </c>
      <c r="F33">
        <f>12*5.822</f>
        <v>69.864000000000004</v>
      </c>
      <c r="G33">
        <f>15*5.245</f>
        <v>78.674999999999997</v>
      </c>
      <c r="H33">
        <f>18*5.245</f>
        <v>94.41</v>
      </c>
      <c r="I33">
        <f>15*5.245</f>
        <v>78.674999999999997</v>
      </c>
      <c r="J33">
        <f>12*5.793</f>
        <v>69.516000000000005</v>
      </c>
      <c r="K33">
        <f>15*5.793</f>
        <v>86.894999999999996</v>
      </c>
      <c r="L33">
        <f>14*5.793</f>
        <v>81.102000000000004</v>
      </c>
      <c r="M33">
        <f>17*4.657</f>
        <v>79.168999999999997</v>
      </c>
      <c r="N33">
        <f>17*4.657</f>
        <v>79.168999999999997</v>
      </c>
      <c r="O33">
        <f>15*4.226</f>
        <v>63.39</v>
      </c>
      <c r="P33">
        <f>17*4.226</f>
        <v>71.841999999999999</v>
      </c>
      <c r="Q33">
        <f>17*4.226</f>
        <v>71.841999999999999</v>
      </c>
      <c r="R33">
        <f>16*4.085</f>
        <v>65.36</v>
      </c>
      <c r="S33">
        <f>15*4.085</f>
        <v>61.274999999999999</v>
      </c>
      <c r="T33">
        <f>15*4.085</f>
        <v>61.274999999999999</v>
      </c>
      <c r="U33">
        <f>14*5.793</f>
        <v>81.102000000000004</v>
      </c>
      <c r="V33">
        <f>14*5.793</f>
        <v>81.102000000000004</v>
      </c>
      <c r="W33">
        <f>11*5.793</f>
        <v>63.722999999999999</v>
      </c>
      <c r="X33">
        <f>15*5.245</f>
        <v>78.674999999999997</v>
      </c>
      <c r="Y33">
        <f>16*5.245</f>
        <v>83.92</v>
      </c>
      <c r="Z33">
        <f>17*5.245</f>
        <v>89.165000000000006</v>
      </c>
      <c r="AA33">
        <f>13*4.909</f>
        <v>63.817</v>
      </c>
      <c r="AB33">
        <f>16*4.909</f>
        <v>78.543999999999997</v>
      </c>
      <c r="AC33">
        <f>19*4.657</f>
        <v>88.483000000000004</v>
      </c>
      <c r="AD33">
        <f>17*4.657</f>
        <v>79.168999999999997</v>
      </c>
      <c r="AE33">
        <f>4*4.657</f>
        <v>18.628</v>
      </c>
      <c r="AF33">
        <f>17*4.226</f>
        <v>71.841999999999999</v>
      </c>
      <c r="AG33">
        <f>17*4.226</f>
        <v>71.841999999999999</v>
      </c>
      <c r="AH33">
        <f>16*4.226</f>
        <v>67.616</v>
      </c>
      <c r="AI33">
        <f>16*4.226</f>
        <v>67.616</v>
      </c>
      <c r="AJ33">
        <f>16*4.653</f>
        <v>74.447999999999993</v>
      </c>
      <c r="AK33">
        <f>14*4.653</f>
        <v>65.141999999999996</v>
      </c>
      <c r="AL33">
        <f>13*4.653</f>
        <v>60.488999999999997</v>
      </c>
      <c r="AM33">
        <f>18*4.005</f>
        <v>72.09</v>
      </c>
      <c r="AN33">
        <f>20*4.005</f>
        <v>80.099999999999994</v>
      </c>
      <c r="AO33">
        <f>19*4.005</f>
        <v>76.094999999999999</v>
      </c>
      <c r="AP33">
        <f>17*5.345</f>
        <v>90.864999999999995</v>
      </c>
      <c r="AQ33">
        <f>13*5.345</f>
        <v>69.484999999999999</v>
      </c>
      <c r="AR33">
        <f>15*5.345</f>
        <v>80.174999999999997</v>
      </c>
      <c r="AS33">
        <f>17*4.657</f>
        <v>79.168999999999997</v>
      </c>
      <c r="AT33">
        <f>9*4.657</f>
        <v>41.912999999999997</v>
      </c>
      <c r="AU33">
        <f>19*4.657</f>
        <v>88.483000000000004</v>
      </c>
    </row>
    <row r="34" spans="1:61" x14ac:dyDescent="0.2">
      <c r="A34" t="s">
        <v>68</v>
      </c>
      <c r="B34" t="s">
        <v>651</v>
      </c>
      <c r="C34">
        <f>SUM(Table1[[#This Row],[1]:[62]])</f>
        <v>3219.9630000000006</v>
      </c>
      <c r="D34">
        <f>16*5.822</f>
        <v>93.152000000000001</v>
      </c>
      <c r="E34">
        <f>16*5.822</f>
        <v>93.152000000000001</v>
      </c>
      <c r="F34">
        <f>16*5.822</f>
        <v>93.152000000000001</v>
      </c>
      <c r="G34">
        <f>18*5.245</f>
        <v>94.41</v>
      </c>
      <c r="H34">
        <f>1*5.245</f>
        <v>5.2450000000000001</v>
      </c>
      <c r="I34">
        <f>15*5.793</f>
        <v>86.894999999999996</v>
      </c>
      <c r="J34">
        <f>14*5.793</f>
        <v>81.102000000000004</v>
      </c>
      <c r="K34">
        <f>12*6.201</f>
        <v>74.411999999999992</v>
      </c>
      <c r="L34">
        <f>2*6.201</f>
        <v>12.401999999999999</v>
      </c>
      <c r="M34">
        <f>15*4.226</f>
        <v>63.39</v>
      </c>
      <c r="N34">
        <f>17*4.226</f>
        <v>71.841999999999999</v>
      </c>
      <c r="O34">
        <f>16*4.085</f>
        <v>65.36</v>
      </c>
      <c r="P34">
        <f>15*4.085</f>
        <v>61.274999999999999</v>
      </c>
      <c r="Q34">
        <f>14*5.793</f>
        <v>81.102000000000004</v>
      </c>
      <c r="R34">
        <f>14*5.793</f>
        <v>81.102000000000004</v>
      </c>
      <c r="S34">
        <f>11*5.793</f>
        <v>63.722999999999999</v>
      </c>
      <c r="T34">
        <f>15*5.245</f>
        <v>78.674999999999997</v>
      </c>
      <c r="U34">
        <f>16*5.245</f>
        <v>83.92</v>
      </c>
      <c r="V34">
        <f>17*5.245</f>
        <v>89.165000000000006</v>
      </c>
      <c r="W34">
        <f>13*4.909</f>
        <v>63.817</v>
      </c>
      <c r="X34">
        <f>16*4.909</f>
        <v>78.543999999999997</v>
      </c>
      <c r="Y34">
        <f>19*4.657</f>
        <v>88.483000000000004</v>
      </c>
      <c r="Z34">
        <f>17*4.657</f>
        <v>79.168999999999997</v>
      </c>
      <c r="AA34">
        <f>4*4.657</f>
        <v>18.628</v>
      </c>
      <c r="AB34">
        <f>17*4.226</f>
        <v>71.841999999999999</v>
      </c>
      <c r="AC34">
        <f>17*4.226</f>
        <v>71.841999999999999</v>
      </c>
      <c r="AD34">
        <f>16*4.226</f>
        <v>67.616</v>
      </c>
      <c r="AE34">
        <f>12*6.174</f>
        <v>74.088000000000008</v>
      </c>
      <c r="AF34">
        <f>11*6.174</f>
        <v>67.914000000000001</v>
      </c>
      <c r="AG34">
        <f>13*5.39</f>
        <v>70.069999999999993</v>
      </c>
      <c r="AH34">
        <f>14*5.39</f>
        <v>75.459999999999994</v>
      </c>
      <c r="AI34">
        <f>13*5.39</f>
        <v>70.069999999999993</v>
      </c>
      <c r="AJ34">
        <f>14*5.281</f>
        <v>73.933999999999997</v>
      </c>
      <c r="AK34">
        <f>16*4.653</f>
        <v>74.447999999999993</v>
      </c>
      <c r="AL34">
        <f>14*4.653</f>
        <v>65.141999999999996</v>
      </c>
      <c r="AM34">
        <f>14*4.653</f>
        <v>65.141999999999996</v>
      </c>
      <c r="AN34">
        <f>18*4.005</f>
        <v>72.09</v>
      </c>
      <c r="AO34">
        <f>20*4.005</f>
        <v>80.099999999999994</v>
      </c>
      <c r="AP34">
        <f>19*4.005</f>
        <v>76.094999999999999</v>
      </c>
      <c r="AQ34">
        <f>17*5.345</f>
        <v>90.864999999999995</v>
      </c>
      <c r="AR34">
        <f>8*5.345</f>
        <v>42.76</v>
      </c>
      <c r="AS34">
        <f>15*5.345</f>
        <v>80.174999999999997</v>
      </c>
      <c r="AT34">
        <f>17*4.657</f>
        <v>79.168999999999997</v>
      </c>
      <c r="AU34">
        <f>13*4.657</f>
        <v>60.540999999999997</v>
      </c>
      <c r="AV34">
        <f>19*4.657</f>
        <v>88.483000000000004</v>
      </c>
    </row>
    <row r="35" spans="1:61" x14ac:dyDescent="0.2">
      <c r="A35" t="s">
        <v>50</v>
      </c>
      <c r="B35" t="s">
        <v>621</v>
      </c>
      <c r="C35">
        <f>SUM(Table1[[#This Row],[1]:[62]])</f>
        <v>3214.2530000000002</v>
      </c>
      <c r="D35">
        <f>16*5.822</f>
        <v>93.152000000000001</v>
      </c>
      <c r="E35">
        <f>16*5.822</f>
        <v>93.152000000000001</v>
      </c>
      <c r="F35">
        <f>16*5.822</f>
        <v>93.152000000000001</v>
      </c>
      <c r="G35">
        <f>10*5.245</f>
        <v>52.45</v>
      </c>
      <c r="H35">
        <f>18*5.245</f>
        <v>94.41</v>
      </c>
      <c r="I35">
        <f>15*5.245</f>
        <v>78.674999999999997</v>
      </c>
      <c r="J35">
        <f>12*5.793</f>
        <v>69.516000000000005</v>
      </c>
      <c r="K35">
        <f>15*5.793</f>
        <v>86.894999999999996</v>
      </c>
      <c r="L35">
        <f>14*5.793</f>
        <v>81.102000000000004</v>
      </c>
      <c r="M35">
        <f>15*4.226</f>
        <v>63.39</v>
      </c>
      <c r="N35">
        <f>17*4.226</f>
        <v>71.841999999999999</v>
      </c>
      <c r="O35">
        <f>17*4.226</f>
        <v>71.841999999999999</v>
      </c>
      <c r="P35">
        <f>1*4.085</f>
        <v>4.085</v>
      </c>
      <c r="Q35">
        <f>16*4.085</f>
        <v>65.36</v>
      </c>
      <c r="R35">
        <f>15*4.085</f>
        <v>61.274999999999999</v>
      </c>
      <c r="S35">
        <f>14*5.793</f>
        <v>81.102000000000004</v>
      </c>
      <c r="T35">
        <f>13*5.793</f>
        <v>75.308999999999997</v>
      </c>
      <c r="U35">
        <f>6*5.793</f>
        <v>34.758000000000003</v>
      </c>
      <c r="V35">
        <f>15*5.245</f>
        <v>78.674999999999997</v>
      </c>
      <c r="W35">
        <f>16*5.245</f>
        <v>83.92</v>
      </c>
      <c r="X35">
        <f>17*5.245</f>
        <v>89.165000000000006</v>
      </c>
      <c r="Y35">
        <f>13*4.909</f>
        <v>63.817</v>
      </c>
      <c r="Z35">
        <f>16*4.909</f>
        <v>78.543999999999997</v>
      </c>
      <c r="AA35">
        <f>19*4.657</f>
        <v>88.483000000000004</v>
      </c>
      <c r="AB35">
        <f>17*4.657</f>
        <v>79.168999999999997</v>
      </c>
      <c r="AC35">
        <f>4*4.657</f>
        <v>18.628</v>
      </c>
      <c r="AD35">
        <f>17*4.226</f>
        <v>71.841999999999999</v>
      </c>
      <c r="AE35">
        <f>8*4.226</f>
        <v>33.808</v>
      </c>
      <c r="AF35">
        <f>16*4.226</f>
        <v>67.616</v>
      </c>
      <c r="AG35">
        <f>15*4.226</f>
        <v>63.39</v>
      </c>
      <c r="AH35">
        <f>6*4.653</f>
        <v>27.917999999999999</v>
      </c>
      <c r="AI35">
        <f>14*4.653</f>
        <v>65.141999999999996</v>
      </c>
      <c r="AJ35">
        <f>18*4.005</f>
        <v>72.09</v>
      </c>
      <c r="AK35">
        <f>20*4.005</f>
        <v>80.099999999999994</v>
      </c>
      <c r="AL35">
        <f>19*4.005</f>
        <v>76.094999999999999</v>
      </c>
      <c r="AM35">
        <f>17*5.345</f>
        <v>90.864999999999995</v>
      </c>
      <c r="AN35">
        <f>13*5.345</f>
        <v>69.484999999999999</v>
      </c>
      <c r="AO35">
        <f>15*5.345</f>
        <v>80.174999999999997</v>
      </c>
      <c r="AP35">
        <f>17*4.657</f>
        <v>79.168999999999997</v>
      </c>
      <c r="AQ35">
        <f>2*4.657</f>
        <v>9.3140000000000001</v>
      </c>
      <c r="AR35">
        <f>19*4.657</f>
        <v>88.483000000000004</v>
      </c>
      <c r="AS35">
        <f>14*4.003</f>
        <v>56.042000000000002</v>
      </c>
      <c r="AT35">
        <f>18*4.003</f>
        <v>72.054000000000002</v>
      </c>
      <c r="AU35">
        <f>14*4.003</f>
        <v>56.042000000000002</v>
      </c>
      <c r="AV35">
        <f>10*5.793</f>
        <v>57.93</v>
      </c>
      <c r="AW35">
        <f>12*5.793</f>
        <v>69.516000000000005</v>
      </c>
      <c r="AX35">
        <f>13*5.793</f>
        <v>75.308999999999997</v>
      </c>
    </row>
    <row r="36" spans="1:61" x14ac:dyDescent="0.2">
      <c r="A36" t="s">
        <v>301</v>
      </c>
      <c r="B36" t="s">
        <v>302</v>
      </c>
      <c r="C36">
        <f>SUM(Table1[[#This Row],[1]:[62]])</f>
        <v>3197.337</v>
      </c>
      <c r="D36">
        <f>1*5.278</f>
        <v>5.2779999999999996</v>
      </c>
      <c r="E36">
        <f>23*5.412</f>
        <v>124.476</v>
      </c>
      <c r="F36">
        <f>32*5.412</f>
        <v>173.184</v>
      </c>
      <c r="G36">
        <f>20*6.174</f>
        <v>123.48</v>
      </c>
      <c r="H36">
        <f>28*6.174</f>
        <v>172.87200000000001</v>
      </c>
      <c r="I36">
        <f>25*4.909</f>
        <v>122.72499999999999</v>
      </c>
      <c r="J36">
        <f>35*4.909</f>
        <v>171.815</v>
      </c>
      <c r="K36">
        <f>30*3.337</f>
        <v>100.11</v>
      </c>
      <c r="L36">
        <f>26*4.657</f>
        <v>121.08199999999999</v>
      </c>
      <c r="M36">
        <f>37*4.657</f>
        <v>172.309</v>
      </c>
      <c r="N36">
        <f>28*4.326</f>
        <v>121.12799999999999</v>
      </c>
      <c r="O36">
        <f>40*4.326</f>
        <v>173.04</v>
      </c>
      <c r="P36">
        <f>21*5.891</f>
        <v>123.711</v>
      </c>
      <c r="Q36">
        <f>28*5.891</f>
        <v>164.94800000000001</v>
      </c>
      <c r="R36">
        <f>18*7.004</f>
        <v>126.07199999999999</v>
      </c>
      <c r="S36">
        <f>19*7.004</f>
        <v>133.07599999999999</v>
      </c>
      <c r="T36">
        <f>28*4.381</f>
        <v>122.66800000000001</v>
      </c>
      <c r="U36">
        <f>8*4.381</f>
        <v>35.048000000000002</v>
      </c>
      <c r="V36">
        <f>21*5.793</f>
        <v>121.65300000000001</v>
      </c>
      <c r="W36">
        <f>11*5.793</f>
        <v>63.722999999999999</v>
      </c>
      <c r="X36">
        <f>21*6.003</f>
        <v>126.063</v>
      </c>
      <c r="Y36">
        <f>29*6.003</f>
        <v>174.08699999999999</v>
      </c>
      <c r="Z36">
        <f>23*5.419</f>
        <v>124.63699999999999</v>
      </c>
      <c r="AA36">
        <f>32*5.419</f>
        <v>173.40799999999999</v>
      </c>
      <c r="AB36">
        <f>23*5.281</f>
        <v>121.46299999999999</v>
      </c>
      <c r="AC36">
        <f>1*5.281</f>
        <v>5.2809999999999997</v>
      </c>
    </row>
    <row r="37" spans="1:61" x14ac:dyDescent="0.2">
      <c r="A37" t="s">
        <v>293</v>
      </c>
      <c r="B37" t="s">
        <v>294</v>
      </c>
      <c r="C37">
        <f>SUM(Table1[[#This Row],[1]:[62]])</f>
        <v>3190.5099999999998</v>
      </c>
      <c r="D37">
        <f>23*5.278</f>
        <v>121.39399999999999</v>
      </c>
      <c r="E37">
        <f>23*5.412</f>
        <v>124.476</v>
      </c>
      <c r="F37">
        <f>32*5.412</f>
        <v>173.184</v>
      </c>
      <c r="G37">
        <f>28*6.174</f>
        <v>172.87200000000001</v>
      </c>
      <c r="H37">
        <f>25*4.909</f>
        <v>122.72499999999999</v>
      </c>
      <c r="I37">
        <f>35*4.909</f>
        <v>171.815</v>
      </c>
      <c r="J37">
        <f>2*3.337</f>
        <v>6.6740000000000004</v>
      </c>
      <c r="K37">
        <f>16*3.337</f>
        <v>53.392000000000003</v>
      </c>
      <c r="L37">
        <f>26*4.657</f>
        <v>121.08199999999999</v>
      </c>
      <c r="M37">
        <f>37*4.657</f>
        <v>172.309</v>
      </c>
      <c r="N37">
        <f>28*4.326</f>
        <v>121.12799999999999</v>
      </c>
      <c r="O37">
        <f>25*4.326</f>
        <v>108.14999999999999</v>
      </c>
      <c r="P37">
        <f>21*5.891</f>
        <v>123.711</v>
      </c>
      <c r="Q37">
        <f>29*5.891</f>
        <v>170.839</v>
      </c>
      <c r="R37">
        <f>18*7.004</f>
        <v>126.07199999999999</v>
      </c>
      <c r="S37">
        <f>19*7.004</f>
        <v>133.07599999999999</v>
      </c>
      <c r="T37">
        <f>28*4.381</f>
        <v>122.66800000000001</v>
      </c>
      <c r="U37">
        <f>37*4.381</f>
        <v>162.09700000000001</v>
      </c>
      <c r="V37">
        <f>21*5.793</f>
        <v>121.65300000000001</v>
      </c>
      <c r="W37">
        <f>10*5.793</f>
        <v>57.93</v>
      </c>
      <c r="X37">
        <f>21*6.003</f>
        <v>126.063</v>
      </c>
      <c r="Y37">
        <f>29*6.003</f>
        <v>174.08699999999999</v>
      </c>
      <c r="Z37">
        <f>19*5.419</f>
        <v>102.961</v>
      </c>
      <c r="AA37">
        <f>32*5.419</f>
        <v>173.40799999999999</v>
      </c>
      <c r="AB37">
        <f>23*5.281</f>
        <v>121.46299999999999</v>
      </c>
      <c r="AC37">
        <f>1*5.281</f>
        <v>5.2809999999999997</v>
      </c>
    </row>
    <row r="38" spans="1:61" x14ac:dyDescent="0.2">
      <c r="A38" t="s">
        <v>74</v>
      </c>
      <c r="B38" t="s">
        <v>1037</v>
      </c>
      <c r="C38">
        <f>SUM(Table1[[#This Row],[1]:[62]])</f>
        <v>3160.4750000000004</v>
      </c>
      <c r="D38">
        <f>4*5.822</f>
        <v>23.288</v>
      </c>
      <c r="E38">
        <f>16*5.822</f>
        <v>93.152000000000001</v>
      </c>
      <c r="F38">
        <f>16*5.822</f>
        <v>93.152000000000001</v>
      </c>
      <c r="G38">
        <f>15*5.245</f>
        <v>78.674999999999997</v>
      </c>
      <c r="H38">
        <f>18*5.245</f>
        <v>94.41</v>
      </c>
      <c r="I38">
        <f>15*5.245</f>
        <v>78.674999999999997</v>
      </c>
      <c r="J38">
        <f>6*5.793</f>
        <v>34.758000000000003</v>
      </c>
      <c r="K38">
        <f>8*5.793</f>
        <v>46.344000000000001</v>
      </c>
      <c r="L38">
        <f>14*5.793</f>
        <v>81.102000000000004</v>
      </c>
      <c r="M38">
        <f>5*3.792</f>
        <v>18.96</v>
      </c>
      <c r="N38">
        <f>15*3.792</f>
        <v>56.879999999999995</v>
      </c>
      <c r="O38">
        <f>19*3.792</f>
        <v>72.048000000000002</v>
      </c>
      <c r="P38">
        <f>15*4.332</f>
        <v>64.98</v>
      </c>
      <c r="Q38">
        <f>15*4.332</f>
        <v>64.98</v>
      </c>
      <c r="R38">
        <f>4*4.332</f>
        <v>17.327999999999999</v>
      </c>
      <c r="S38">
        <f>12*4.259</f>
        <v>51.108000000000004</v>
      </c>
      <c r="T38">
        <f>11*4.259</f>
        <v>46.849000000000004</v>
      </c>
      <c r="U38">
        <f>6*4.259</f>
        <v>25.554000000000002</v>
      </c>
      <c r="V38">
        <f>20*2.039</f>
        <v>40.78</v>
      </c>
      <c r="W38">
        <f>20*2.039</f>
        <v>40.78</v>
      </c>
      <c r="X38">
        <f>23*2.039</f>
        <v>46.897000000000006</v>
      </c>
      <c r="Y38">
        <f>14*4.003</f>
        <v>56.042000000000002</v>
      </c>
      <c r="Z38">
        <f>14*4.003</f>
        <v>56.042000000000002</v>
      </c>
      <c r="AA38">
        <f>17*4.003</f>
        <v>68.051000000000002</v>
      </c>
      <c r="AB38">
        <f>22*2.64</f>
        <v>58.080000000000005</v>
      </c>
      <c r="AC38">
        <f>20*2.64</f>
        <v>52.800000000000004</v>
      </c>
      <c r="AD38">
        <f>23*2.64</f>
        <v>60.720000000000006</v>
      </c>
      <c r="AE38">
        <f>13*5.891</f>
        <v>76.582999999999998</v>
      </c>
      <c r="AF38">
        <f>14*5.891</f>
        <v>82.474000000000004</v>
      </c>
      <c r="AG38">
        <f>17*4.226</f>
        <v>71.841999999999999</v>
      </c>
      <c r="AH38">
        <f>17*4.226</f>
        <v>71.841999999999999</v>
      </c>
      <c r="AI38">
        <f>16*4.226</f>
        <v>67.616</v>
      </c>
      <c r="AJ38">
        <f>11*5.412</f>
        <v>59.531999999999996</v>
      </c>
      <c r="AK38">
        <f>12*5.412</f>
        <v>64.944000000000003</v>
      </c>
      <c r="AL38">
        <f>12*6.174</f>
        <v>74.088000000000008</v>
      </c>
      <c r="AM38">
        <f>11*6.174</f>
        <v>67.914000000000001</v>
      </c>
      <c r="AN38">
        <f>13*4.003</f>
        <v>52.039000000000001</v>
      </c>
      <c r="AO38">
        <f>13*4.003</f>
        <v>52.039000000000001</v>
      </c>
      <c r="AP38">
        <f>13*4.003</f>
        <v>52.039000000000001</v>
      </c>
      <c r="AQ38">
        <f>9*5.891</f>
        <v>53.018999999999998</v>
      </c>
      <c r="AR38">
        <f>8*5.891</f>
        <v>47.128</v>
      </c>
      <c r="AS38">
        <f>9*5.891</f>
        <v>53.018999999999998</v>
      </c>
      <c r="AT38">
        <f>8*4.332</f>
        <v>34.655999999999999</v>
      </c>
      <c r="AU38">
        <f>8*4.332</f>
        <v>34.655999999999999</v>
      </c>
      <c r="AV38">
        <f>9*4.332</f>
        <v>38.988</v>
      </c>
      <c r="AW38">
        <f>10*4.778</f>
        <v>47.779999999999994</v>
      </c>
      <c r="AX38">
        <f>10*4.778</f>
        <v>47.779999999999994</v>
      </c>
      <c r="AY38">
        <f>8*5.891</f>
        <v>47.128</v>
      </c>
      <c r="AZ38">
        <f>7*5.891</f>
        <v>41.237000000000002</v>
      </c>
      <c r="BA38">
        <f>6*5.891</f>
        <v>35.346000000000004</v>
      </c>
      <c r="BB38">
        <f>10*3.916</f>
        <v>39.159999999999997</v>
      </c>
      <c r="BC38">
        <f>13*3.916</f>
        <v>50.908000000000001</v>
      </c>
      <c r="BD38">
        <f>11*4.003</f>
        <v>44.033000000000001</v>
      </c>
      <c r="BE38">
        <f>12*4.003</f>
        <v>48.036000000000001</v>
      </c>
      <c r="BF38">
        <f>8*4.003</f>
        <v>32.024000000000001</v>
      </c>
      <c r="BG38">
        <f>10*4.003</f>
        <v>40.03</v>
      </c>
      <c r="BH38">
        <f>8*6.12</f>
        <v>48.96</v>
      </c>
      <c r="BI38">
        <f>10*6.12</f>
        <v>61.2</v>
      </c>
    </row>
    <row r="39" spans="1:61" x14ac:dyDescent="0.2">
      <c r="A39" t="s">
        <v>867</v>
      </c>
      <c r="B39" t="s">
        <v>957</v>
      </c>
      <c r="C39">
        <f>SUM(Table1[[#This Row],[1]:[62]])</f>
        <v>3154.8009999999999</v>
      </c>
      <c r="D39">
        <f>20*4.226</f>
        <v>84.52</v>
      </c>
      <c r="E39">
        <f>18*4.226</f>
        <v>76.067999999999998</v>
      </c>
      <c r="F39">
        <f>14*7.004</f>
        <v>98.055999999999997</v>
      </c>
      <c r="G39">
        <f>12*7.004</f>
        <v>84.048000000000002</v>
      </c>
      <c r="H39">
        <f>17*4.259</f>
        <v>72.403000000000006</v>
      </c>
      <c r="I39">
        <f>19*4.259</f>
        <v>80.921000000000006</v>
      </c>
      <c r="J39">
        <f>18*4.381</f>
        <v>78.858000000000004</v>
      </c>
      <c r="K39">
        <f>19*4.381</f>
        <v>83.239000000000004</v>
      </c>
      <c r="L39">
        <f>17*5.822</f>
        <v>98.974000000000004</v>
      </c>
      <c r="M39">
        <f>15*5.822</f>
        <v>87.33</v>
      </c>
      <c r="N39">
        <f>1*4.909</f>
        <v>4.9089999999999998</v>
      </c>
      <c r="O39">
        <f>16*4.909</f>
        <v>78.543999999999997</v>
      </c>
      <c r="P39">
        <f>21*4.326</f>
        <v>90.845999999999989</v>
      </c>
      <c r="Q39">
        <f>22*4.326</f>
        <v>95.171999999999997</v>
      </c>
      <c r="R39">
        <f>17*4.657</f>
        <v>79.168999999999997</v>
      </c>
      <c r="S39">
        <f>18*4.657</f>
        <v>83.825999999999993</v>
      </c>
      <c r="T39">
        <f>19*4.574</f>
        <v>86.905999999999992</v>
      </c>
      <c r="U39">
        <f>10*4.574</f>
        <v>45.739999999999995</v>
      </c>
      <c r="V39">
        <f>3*5.793</f>
        <v>17.379000000000001</v>
      </c>
      <c r="W39">
        <f>13*5.793</f>
        <v>75.308999999999997</v>
      </c>
      <c r="X39">
        <f>10*5.39</f>
        <v>53.9</v>
      </c>
      <c r="Y39">
        <f>16*5.39</f>
        <v>86.24</v>
      </c>
      <c r="Z39">
        <f>12*5.39</f>
        <v>64.679999999999993</v>
      </c>
      <c r="AA39">
        <f>15*5.281</f>
        <v>79.214999999999989</v>
      </c>
      <c r="AB39">
        <f>15*5.281</f>
        <v>79.214999999999989</v>
      </c>
      <c r="AC39">
        <f>13*5.281</f>
        <v>68.652999999999992</v>
      </c>
      <c r="AD39">
        <f>15*5.419</f>
        <v>81.284999999999997</v>
      </c>
      <c r="AE39">
        <f>12*5.419</f>
        <v>65.027999999999992</v>
      </c>
      <c r="AF39">
        <f>16*5.419</f>
        <v>86.703999999999994</v>
      </c>
      <c r="AG39">
        <f>12*5.891</f>
        <v>70.692000000000007</v>
      </c>
      <c r="AH39">
        <f>12*5.891</f>
        <v>70.692000000000007</v>
      </c>
      <c r="AI39">
        <f>11*5.891</f>
        <v>64.801000000000002</v>
      </c>
      <c r="AJ39">
        <f>9*7.004</f>
        <v>63.035999999999994</v>
      </c>
      <c r="AK39">
        <f>9*7.004</f>
        <v>63.035999999999994</v>
      </c>
      <c r="AL39">
        <f>11*7.004</f>
        <v>77.043999999999997</v>
      </c>
      <c r="AM39">
        <f>18*3.916</f>
        <v>70.488</v>
      </c>
      <c r="AN39">
        <f>17*3.916</f>
        <v>66.572000000000003</v>
      </c>
      <c r="AO39">
        <f>16*3.916</f>
        <v>62.655999999999999</v>
      </c>
      <c r="AP39">
        <f>10*6.12</f>
        <v>61.2</v>
      </c>
      <c r="AQ39">
        <f>15*6.12</f>
        <v>91.8</v>
      </c>
      <c r="AR39">
        <f>14*4.801</f>
        <v>67.213999999999999</v>
      </c>
      <c r="AS39">
        <f>14*4.801</f>
        <v>67.213999999999999</v>
      </c>
      <c r="AT39">
        <f>19*4.801</f>
        <v>91.219000000000008</v>
      </c>
    </row>
    <row r="40" spans="1:61" x14ac:dyDescent="0.2">
      <c r="A40" t="s">
        <v>71</v>
      </c>
      <c r="B40" t="s">
        <v>619</v>
      </c>
      <c r="C40">
        <f>SUM(Table1[[#This Row],[1]:[62]])</f>
        <v>3124.9980000000005</v>
      </c>
      <c r="D40">
        <f>16*5.822</f>
        <v>93.152000000000001</v>
      </c>
      <c r="E40">
        <f>16*5.822</f>
        <v>93.152000000000001</v>
      </c>
      <c r="F40">
        <f>16*5.822</f>
        <v>93.152000000000001</v>
      </c>
      <c r="G40">
        <f>15*5.245</f>
        <v>78.674999999999997</v>
      </c>
      <c r="H40">
        <f>18*5.245</f>
        <v>94.41</v>
      </c>
      <c r="I40">
        <f>12*5.245</f>
        <v>62.94</v>
      </c>
      <c r="J40">
        <f>10*5.793</f>
        <v>57.93</v>
      </c>
      <c r="K40">
        <f>15*5.793</f>
        <v>86.894999999999996</v>
      </c>
      <c r="L40">
        <f>14*5.793</f>
        <v>81.102000000000004</v>
      </c>
      <c r="M40">
        <f>17*4.226</f>
        <v>71.841999999999999</v>
      </c>
      <c r="N40">
        <f>15*4.226</f>
        <v>63.39</v>
      </c>
      <c r="O40">
        <f>17*4.226</f>
        <v>71.841999999999999</v>
      </c>
      <c r="P40">
        <f>15*4.085</f>
        <v>61.274999999999999</v>
      </c>
      <c r="Q40">
        <f>15*4.085</f>
        <v>61.274999999999999</v>
      </c>
      <c r="R40">
        <f>15*4.085</f>
        <v>61.274999999999999</v>
      </c>
      <c r="S40">
        <f>14*5.793</f>
        <v>81.102000000000004</v>
      </c>
      <c r="T40">
        <f>14*5.793</f>
        <v>81.102000000000004</v>
      </c>
      <c r="U40">
        <f>11*5.793</f>
        <v>63.722999999999999</v>
      </c>
      <c r="V40">
        <f>15*5.245</f>
        <v>78.674999999999997</v>
      </c>
      <c r="W40">
        <f>16*5.245</f>
        <v>83.92</v>
      </c>
      <c r="X40">
        <f>17*5.245</f>
        <v>89.165000000000006</v>
      </c>
      <c r="Y40">
        <f>13*4.909</f>
        <v>63.817</v>
      </c>
      <c r="Z40">
        <f>16*4.909</f>
        <v>78.543999999999997</v>
      </c>
      <c r="AA40">
        <f>19*4.657</f>
        <v>88.483000000000004</v>
      </c>
      <c r="AB40">
        <f>17*4.657</f>
        <v>79.168999999999997</v>
      </c>
      <c r="AC40">
        <f>4*4.657</f>
        <v>18.628</v>
      </c>
      <c r="AD40">
        <f>17*4.226</f>
        <v>71.841999999999999</v>
      </c>
      <c r="AE40">
        <f>17*4.226</f>
        <v>71.841999999999999</v>
      </c>
      <c r="AF40">
        <f>16*4.226</f>
        <v>67.616</v>
      </c>
      <c r="AG40">
        <f>12*5.281</f>
        <v>63.372</v>
      </c>
      <c r="AH40">
        <f>15*5.281</f>
        <v>79.214999999999989</v>
      </c>
      <c r="AI40">
        <f>11*5.281</f>
        <v>58.090999999999994</v>
      </c>
      <c r="AJ40">
        <f>15*4.572</f>
        <v>68.58</v>
      </c>
      <c r="AK40">
        <f>16*4.572</f>
        <v>73.152000000000001</v>
      </c>
      <c r="AL40">
        <f>10*5.39</f>
        <v>53.9</v>
      </c>
      <c r="AM40">
        <f>14*5.39</f>
        <v>75.459999999999994</v>
      </c>
      <c r="AN40">
        <f>15*5.39</f>
        <v>80.849999999999994</v>
      </c>
      <c r="AO40">
        <f>10*5.281</f>
        <v>52.809999999999995</v>
      </c>
      <c r="AP40">
        <f>16*5.281</f>
        <v>84.495999999999995</v>
      </c>
      <c r="AQ40">
        <f>15*5.281</f>
        <v>79.214999999999989</v>
      </c>
      <c r="AR40">
        <f>8*5.419</f>
        <v>43.351999999999997</v>
      </c>
      <c r="AS40">
        <f>14*5.419</f>
        <v>75.866</v>
      </c>
      <c r="AT40">
        <f>16*5.419</f>
        <v>86.703999999999994</v>
      </c>
    </row>
    <row r="41" spans="1:61" x14ac:dyDescent="0.2">
      <c r="A41" t="s">
        <v>107</v>
      </c>
      <c r="B41" t="s">
        <v>935</v>
      </c>
      <c r="C41">
        <f>SUM(Table1[[#This Row],[1]:[62]])</f>
        <v>3105.6230000000014</v>
      </c>
      <c r="D41">
        <f>21*4.326</f>
        <v>90.845999999999989</v>
      </c>
      <c r="E41">
        <f>22*4.326</f>
        <v>95.171999999999997</v>
      </c>
      <c r="F41">
        <f>16*4.653</f>
        <v>74.447999999999993</v>
      </c>
      <c r="G41">
        <f>10*4.653</f>
        <v>46.529999999999994</v>
      </c>
      <c r="H41">
        <f>16*4.653</f>
        <v>74.447999999999993</v>
      </c>
      <c r="I41">
        <f>15*5.822</f>
        <v>87.33</v>
      </c>
      <c r="J41">
        <f>5*5.822</f>
        <v>29.11</v>
      </c>
      <c r="K41">
        <f>16*5.822</f>
        <v>93.152000000000001</v>
      </c>
      <c r="L41">
        <f>6*5.793</f>
        <v>34.758000000000003</v>
      </c>
      <c r="M41">
        <f>18*5.793</f>
        <v>104.274</v>
      </c>
      <c r="N41">
        <f>21*4.555</f>
        <v>95.655000000000001</v>
      </c>
      <c r="O41">
        <f>19*4.555</f>
        <v>86.544999999999987</v>
      </c>
      <c r="P41">
        <f>7*7.004</f>
        <v>49.027999999999999</v>
      </c>
      <c r="Q41">
        <f>12*7.004</f>
        <v>84.048000000000002</v>
      </c>
      <c r="R41">
        <f>18*4.428</f>
        <v>79.703999999999994</v>
      </c>
      <c r="S41">
        <f>19*4.428</f>
        <v>84.132000000000005</v>
      </c>
      <c r="T41">
        <f>17*4.657</f>
        <v>79.168999999999997</v>
      </c>
      <c r="U41">
        <f>17*4.657</f>
        <v>79.168999999999997</v>
      </c>
      <c r="V41">
        <f>12*4.428</f>
        <v>53.135999999999996</v>
      </c>
      <c r="W41">
        <f>14*4.428</f>
        <v>61.991999999999997</v>
      </c>
      <c r="X41">
        <f>18*4.428</f>
        <v>79.703999999999994</v>
      </c>
      <c r="Y41">
        <f>17*4.653</f>
        <v>79.100999999999999</v>
      </c>
      <c r="Z41">
        <f>11*4.653</f>
        <v>51.182999999999993</v>
      </c>
      <c r="AA41">
        <f>19*4.653</f>
        <v>88.406999999999996</v>
      </c>
      <c r="AB41">
        <f>16*5.345</f>
        <v>85.52</v>
      </c>
      <c r="AC41">
        <f>17*5.345</f>
        <v>90.864999999999995</v>
      </c>
      <c r="AD41">
        <f>21*4.657</f>
        <v>97.796999999999997</v>
      </c>
      <c r="AE41">
        <f>25*4.657</f>
        <v>116.425</v>
      </c>
      <c r="AF41">
        <f>21*4.326</f>
        <v>90.845999999999989</v>
      </c>
      <c r="AG41">
        <f>26*4.326</f>
        <v>112.47599999999998</v>
      </c>
      <c r="AH41">
        <f>17*5.281</f>
        <v>89.777000000000001</v>
      </c>
      <c r="AI41">
        <f>14*5.281</f>
        <v>73.933999999999997</v>
      </c>
      <c r="AJ41">
        <f>16*5.281</f>
        <v>84.495999999999995</v>
      </c>
      <c r="AK41">
        <f>17*4.572</f>
        <v>77.724000000000004</v>
      </c>
      <c r="AL41">
        <f>17*4.572</f>
        <v>77.724000000000004</v>
      </c>
      <c r="AM41">
        <f>17*4.572</f>
        <v>77.724000000000004</v>
      </c>
      <c r="AN41">
        <f>14*5.419</f>
        <v>75.866</v>
      </c>
      <c r="AO41">
        <f>16*5.419</f>
        <v>86.703999999999994</v>
      </c>
      <c r="AP41">
        <f>16*5.419</f>
        <v>86.703999999999994</v>
      </c>
    </row>
    <row r="42" spans="1:61" x14ac:dyDescent="0.2">
      <c r="A42" t="s">
        <v>146</v>
      </c>
      <c r="B42" t="s">
        <v>215</v>
      </c>
      <c r="C42">
        <f>SUM(Table1[[#This Row],[1]:[62]])</f>
        <v>3089.4609999999998</v>
      </c>
      <c r="D42">
        <f>18*4.653</f>
        <v>83.753999999999991</v>
      </c>
      <c r="E42">
        <f>18*4.653</f>
        <v>83.753999999999991</v>
      </c>
      <c r="F42">
        <f>13*4.653</f>
        <v>60.488999999999997</v>
      </c>
      <c r="G42">
        <f>12*7.004</f>
        <v>84.048000000000002</v>
      </c>
      <c r="H42">
        <f>13*7.004</f>
        <v>91.051999999999992</v>
      </c>
      <c r="I42">
        <f>13*7.004</f>
        <v>91.051999999999992</v>
      </c>
      <c r="J42">
        <f>18*4.574</f>
        <v>82.331999999999994</v>
      </c>
      <c r="K42">
        <f>17*4.574</f>
        <v>77.757999999999996</v>
      </c>
      <c r="L42">
        <f>18*4.574</f>
        <v>82.331999999999994</v>
      </c>
      <c r="M42">
        <f>17*4.381</f>
        <v>74.477000000000004</v>
      </c>
      <c r="N42">
        <f>17*4.381</f>
        <v>74.477000000000004</v>
      </c>
      <c r="O42">
        <f>17*4.381</f>
        <v>74.477000000000004</v>
      </c>
      <c r="P42">
        <f>2*5.822</f>
        <v>11.644</v>
      </c>
      <c r="Q42">
        <f>15*5.822</f>
        <v>87.33</v>
      </c>
      <c r="R42">
        <f>15*5.822</f>
        <v>87.33</v>
      </c>
      <c r="S42">
        <f>20*4.326</f>
        <v>86.52</v>
      </c>
      <c r="T42">
        <f>20*4.326</f>
        <v>86.52</v>
      </c>
      <c r="U42">
        <f>20*4.326</f>
        <v>86.52</v>
      </c>
      <c r="V42">
        <f>16*4.657</f>
        <v>74.512</v>
      </c>
      <c r="W42">
        <f>17*4.657</f>
        <v>79.168999999999997</v>
      </c>
      <c r="X42">
        <f>17*4.657</f>
        <v>79.168999999999997</v>
      </c>
      <c r="Y42">
        <f>12*5.793</f>
        <v>69.516000000000005</v>
      </c>
      <c r="Z42">
        <f>16*5.793</f>
        <v>92.688000000000002</v>
      </c>
      <c r="AA42">
        <f>16*5.793</f>
        <v>92.688000000000002</v>
      </c>
      <c r="AB42">
        <f>17*3.321</f>
        <v>56.457000000000001</v>
      </c>
      <c r="AC42">
        <f>18*3.321</f>
        <v>59.778000000000006</v>
      </c>
      <c r="AD42">
        <f>23*3.321</f>
        <v>76.38300000000001</v>
      </c>
      <c r="AE42">
        <f>18*3.8</f>
        <v>68.399999999999991</v>
      </c>
      <c r="AF42">
        <f>18*3.8</f>
        <v>68.399999999999991</v>
      </c>
      <c r="AG42">
        <f>23*3.8</f>
        <v>87.399999999999991</v>
      </c>
      <c r="AH42">
        <f>22*3.03</f>
        <v>66.66</v>
      </c>
      <c r="AI42">
        <f>22*3.03</f>
        <v>66.66</v>
      </c>
      <c r="AJ42">
        <f>27*3.03</f>
        <v>81.809999999999988</v>
      </c>
      <c r="AK42">
        <f>14*2.62</f>
        <v>36.68</v>
      </c>
      <c r="AL42">
        <f>25*2.62</f>
        <v>65.5</v>
      </c>
      <c r="AM42">
        <f>30*2.62</f>
        <v>78.600000000000009</v>
      </c>
      <c r="AN42">
        <f>18*3.932</f>
        <v>70.775999999999996</v>
      </c>
      <c r="AO42">
        <f>27*3.932</f>
        <v>106.164</v>
      </c>
      <c r="AP42">
        <f>11*5.891</f>
        <v>64.801000000000002</v>
      </c>
      <c r="AQ42">
        <f>12*5.891</f>
        <v>70.692000000000007</v>
      </c>
      <c r="AR42">
        <f>12*5.891</f>
        <v>70.692000000000007</v>
      </c>
    </row>
    <row r="43" spans="1:61" x14ac:dyDescent="0.2">
      <c r="A43" t="s">
        <v>217</v>
      </c>
      <c r="B43" t="s">
        <v>626</v>
      </c>
      <c r="C43">
        <f>SUM(Table1[[#This Row],[1]:[62]])</f>
        <v>3064.4290000000005</v>
      </c>
      <c r="D43">
        <f>15*4.226</f>
        <v>63.39</v>
      </c>
      <c r="E43">
        <f>17*4.226</f>
        <v>71.841999999999999</v>
      </c>
      <c r="F43">
        <f>17*4.226</f>
        <v>71.841999999999999</v>
      </c>
      <c r="G43">
        <f>16*4.085</f>
        <v>65.36</v>
      </c>
      <c r="H43">
        <f>15*4.085</f>
        <v>61.274999999999999</v>
      </c>
      <c r="I43">
        <f>15*4.085</f>
        <v>61.274999999999999</v>
      </c>
      <c r="J43">
        <f>14*5.793</f>
        <v>81.102000000000004</v>
      </c>
      <c r="K43">
        <f>14*5.793</f>
        <v>81.102000000000004</v>
      </c>
      <c r="L43">
        <f>11*5.793</f>
        <v>63.722999999999999</v>
      </c>
      <c r="M43">
        <f>15*5.245</f>
        <v>78.674999999999997</v>
      </c>
      <c r="N43">
        <f>16*5.245</f>
        <v>83.92</v>
      </c>
      <c r="O43">
        <f>17*5.245</f>
        <v>89.165000000000006</v>
      </c>
      <c r="P43">
        <f>13*4.909</f>
        <v>63.817</v>
      </c>
      <c r="Q43">
        <f>16*4.909</f>
        <v>78.543999999999997</v>
      </c>
      <c r="R43">
        <f>19*4.657</f>
        <v>88.483000000000004</v>
      </c>
      <c r="S43">
        <f>17*4.657</f>
        <v>79.168999999999997</v>
      </c>
      <c r="T43">
        <f>4*4.657</f>
        <v>18.628</v>
      </c>
      <c r="U43">
        <f>17*4.226</f>
        <v>71.841999999999999</v>
      </c>
      <c r="V43">
        <f>17*4.226</f>
        <v>71.841999999999999</v>
      </c>
      <c r="W43">
        <f>16*4.226</f>
        <v>67.616</v>
      </c>
      <c r="X43">
        <f>16*4.226</f>
        <v>67.616</v>
      </c>
      <c r="Y43">
        <f>14*5.281</f>
        <v>73.933999999999997</v>
      </c>
      <c r="Z43">
        <f>15*5.281</f>
        <v>79.214999999999989</v>
      </c>
      <c r="AA43">
        <f>11*5.281</f>
        <v>58.090999999999994</v>
      </c>
      <c r="AB43">
        <f>15*4.572</f>
        <v>68.58</v>
      </c>
      <c r="AC43">
        <f>16*4.572</f>
        <v>73.152000000000001</v>
      </c>
      <c r="AD43">
        <f>12*4.572</f>
        <v>54.864000000000004</v>
      </c>
      <c r="AE43">
        <f>10*5.39</f>
        <v>53.9</v>
      </c>
      <c r="AF43">
        <f>14*5.39</f>
        <v>75.459999999999994</v>
      </c>
      <c r="AG43">
        <f>15*5.39</f>
        <v>80.849999999999994</v>
      </c>
      <c r="AH43">
        <f>16*5.281</f>
        <v>84.495999999999995</v>
      </c>
      <c r="AI43">
        <f>16*5.281</f>
        <v>84.495999999999995</v>
      </c>
      <c r="AJ43">
        <f>15*5.281</f>
        <v>79.214999999999989</v>
      </c>
      <c r="AK43">
        <f>13*5.419</f>
        <v>70.446999999999989</v>
      </c>
      <c r="AL43">
        <f>14*5.419</f>
        <v>75.866</v>
      </c>
      <c r="AM43">
        <f>16*5.419</f>
        <v>86.703999999999994</v>
      </c>
      <c r="AN43">
        <f>13*5.39</f>
        <v>70.069999999999993</v>
      </c>
      <c r="AO43">
        <f>14*5.39</f>
        <v>75.459999999999994</v>
      </c>
      <c r="AP43">
        <f>13*5.39</f>
        <v>70.069999999999993</v>
      </c>
      <c r="AQ43">
        <f>13*5.281</f>
        <v>68.652999999999992</v>
      </c>
      <c r="AR43">
        <f>12*5.281</f>
        <v>63.372</v>
      </c>
      <c r="AS43">
        <f>14*5.281</f>
        <v>73.933999999999997</v>
      </c>
      <c r="AT43">
        <f>12*5.281</f>
        <v>63.372</v>
      </c>
    </row>
    <row r="44" spans="1:61" x14ac:dyDescent="0.2">
      <c r="A44" t="s">
        <v>866</v>
      </c>
      <c r="B44" t="s">
        <v>945</v>
      </c>
      <c r="C44">
        <f>SUM(Table1[[#This Row],[1]:[62]])</f>
        <v>3019.1750000000002</v>
      </c>
      <c r="D44">
        <f>20*4.226</f>
        <v>84.52</v>
      </c>
      <c r="E44">
        <f>18*4.226</f>
        <v>76.067999999999998</v>
      </c>
      <c r="F44">
        <f>14*7.004</f>
        <v>98.055999999999997</v>
      </c>
      <c r="G44">
        <f>12*7.004</f>
        <v>84.048000000000002</v>
      </c>
      <c r="H44">
        <f>17*4.259</f>
        <v>72.403000000000006</v>
      </c>
      <c r="I44">
        <f>19*4.259</f>
        <v>80.921000000000006</v>
      </c>
      <c r="J44">
        <f>18*4.381</f>
        <v>78.858000000000004</v>
      </c>
      <c r="K44">
        <f>19*4.381</f>
        <v>83.239000000000004</v>
      </c>
      <c r="L44">
        <f>17*5.822</f>
        <v>98.974000000000004</v>
      </c>
      <c r="M44">
        <f>15*5.822</f>
        <v>87.33</v>
      </c>
      <c r="N44">
        <f>17*4.909</f>
        <v>83.453000000000003</v>
      </c>
      <c r="O44">
        <f>16*4.909</f>
        <v>78.543999999999997</v>
      </c>
      <c r="P44">
        <f>21*4.326</f>
        <v>90.845999999999989</v>
      </c>
      <c r="Q44">
        <f>22*4.326</f>
        <v>95.171999999999997</v>
      </c>
      <c r="R44">
        <f>20*4.657</f>
        <v>93.14</v>
      </c>
      <c r="S44">
        <f>18*4.657</f>
        <v>83.825999999999993</v>
      </c>
      <c r="T44">
        <f>19*4.574</f>
        <v>86.905999999999992</v>
      </c>
      <c r="U44">
        <f>10*4.574</f>
        <v>45.739999999999995</v>
      </c>
      <c r="V44">
        <f>15*5.793</f>
        <v>86.894999999999996</v>
      </c>
      <c r="W44">
        <f>17*5.793</f>
        <v>98.481000000000009</v>
      </c>
      <c r="X44">
        <f>17*5.281</f>
        <v>89.777000000000001</v>
      </c>
      <c r="Y44">
        <f>14*5.281</f>
        <v>73.933999999999997</v>
      </c>
      <c r="Z44">
        <f>16*5.281</f>
        <v>84.495999999999995</v>
      </c>
      <c r="AA44">
        <f>17*4.572</f>
        <v>77.724000000000004</v>
      </c>
      <c r="AB44">
        <f>17*4.572</f>
        <v>77.724000000000004</v>
      </c>
      <c r="AC44">
        <f>17*4.572</f>
        <v>77.724000000000004</v>
      </c>
      <c r="AD44">
        <f>12*5.39</f>
        <v>64.679999999999993</v>
      </c>
      <c r="AE44">
        <f>16*5.39</f>
        <v>86.24</v>
      </c>
      <c r="AF44">
        <f>12*5.39</f>
        <v>64.679999999999993</v>
      </c>
      <c r="AG44">
        <f>15*5.281</f>
        <v>79.214999999999989</v>
      </c>
      <c r="AH44">
        <f>15*5.281</f>
        <v>79.214999999999989</v>
      </c>
      <c r="AI44">
        <f>13*5.281</f>
        <v>68.652999999999992</v>
      </c>
      <c r="AJ44">
        <f>15*5.419</f>
        <v>81.284999999999997</v>
      </c>
      <c r="AK44">
        <f>16*5.419</f>
        <v>86.703999999999994</v>
      </c>
      <c r="AL44">
        <f>16*5.419</f>
        <v>86.703999999999994</v>
      </c>
      <c r="AM44">
        <f>10*6.12</f>
        <v>61.2</v>
      </c>
      <c r="AN44">
        <f>15*6.12</f>
        <v>91.8</v>
      </c>
    </row>
    <row r="45" spans="1:61" x14ac:dyDescent="0.2">
      <c r="A45" t="s">
        <v>313</v>
      </c>
      <c r="B45" t="s">
        <v>330</v>
      </c>
      <c r="C45">
        <f>SUM(Table1[[#This Row],[1]:[62]])</f>
        <v>3013.1400000000008</v>
      </c>
      <c r="D45">
        <f>21*4.326</f>
        <v>90.845999999999989</v>
      </c>
      <c r="E45">
        <f>26*4.326</f>
        <v>112.47599999999998</v>
      </c>
      <c r="F45">
        <f>18*5.891</f>
        <v>106.038</v>
      </c>
      <c r="G45">
        <f>11*5.891</f>
        <v>64.801000000000002</v>
      </c>
      <c r="H45">
        <f>19*4.381</f>
        <v>83.239000000000004</v>
      </c>
      <c r="I45">
        <f>23*4.381</f>
        <v>100.76300000000001</v>
      </c>
      <c r="J45">
        <f>18*5.793</f>
        <v>104.274</v>
      </c>
      <c r="K45">
        <f>22*5.793</f>
        <v>127.446</v>
      </c>
      <c r="L45">
        <f>17*3.321</f>
        <v>56.457000000000001</v>
      </c>
      <c r="M45">
        <f>18*3.321</f>
        <v>59.778000000000006</v>
      </c>
      <c r="N45">
        <f>23*3.321</f>
        <v>76.38300000000001</v>
      </c>
      <c r="O45">
        <f>18*3.8</f>
        <v>68.399999999999991</v>
      </c>
      <c r="P45">
        <f>18*3.8</f>
        <v>68.399999999999991</v>
      </c>
      <c r="Q45">
        <f>23*3.8</f>
        <v>87.399999999999991</v>
      </c>
      <c r="R45">
        <f>22*3.03</f>
        <v>66.66</v>
      </c>
      <c r="S45">
        <f>18*3.916</f>
        <v>70.488</v>
      </c>
      <c r="T45">
        <f>27*3.03</f>
        <v>81.809999999999988</v>
      </c>
      <c r="U45">
        <f>19*2.62</f>
        <v>49.78</v>
      </c>
      <c r="V45">
        <f>25*2.62</f>
        <v>65.5</v>
      </c>
      <c r="W45">
        <f>30*2.62</f>
        <v>78.600000000000009</v>
      </c>
      <c r="X45">
        <f>18*3.932</f>
        <v>70.775999999999996</v>
      </c>
      <c r="Y45">
        <f>18*3.932</f>
        <v>70.775999999999996</v>
      </c>
      <c r="Z45">
        <f>27*3.932</f>
        <v>106.164</v>
      </c>
      <c r="AA45">
        <f>12*5.891</f>
        <v>70.692000000000007</v>
      </c>
      <c r="AB45">
        <f>12*5.891</f>
        <v>70.692000000000007</v>
      </c>
      <c r="AC45">
        <f>11*5.891</f>
        <v>64.801000000000002</v>
      </c>
      <c r="AD45">
        <f>15*4.259</f>
        <v>63.885000000000005</v>
      </c>
      <c r="AE45">
        <f>16*4.259</f>
        <v>68.144000000000005</v>
      </c>
      <c r="AF45">
        <f>12*4.259</f>
        <v>51.108000000000004</v>
      </c>
      <c r="AG45">
        <f>6*7.004</f>
        <v>42.024000000000001</v>
      </c>
      <c r="AH45">
        <f>9*7.004</f>
        <v>63.035999999999994</v>
      </c>
      <c r="AI45">
        <f>11*7.004</f>
        <v>77.043999999999997</v>
      </c>
      <c r="AJ45">
        <f>18*3.916</f>
        <v>70.488</v>
      </c>
      <c r="AK45">
        <f>17*3.916</f>
        <v>66.572000000000003</v>
      </c>
      <c r="AL45">
        <f>16*3.916</f>
        <v>62.655999999999999</v>
      </c>
      <c r="AM45">
        <f>44*2.897</f>
        <v>127.46799999999999</v>
      </c>
      <c r="AN45">
        <f>28*3.925</f>
        <v>109.89999999999999</v>
      </c>
      <c r="AO45">
        <f>35*3.925</f>
        <v>137.375</v>
      </c>
    </row>
    <row r="46" spans="1:61" x14ac:dyDescent="0.2">
      <c r="A46" t="s">
        <v>57</v>
      </c>
      <c r="B46" t="s">
        <v>648</v>
      </c>
      <c r="C46">
        <f>SUM(Table1[[#This Row],[1]:[62]])</f>
        <v>2977.9839999999999</v>
      </c>
      <c r="D46">
        <f>16*5.822</f>
        <v>93.152000000000001</v>
      </c>
      <c r="E46">
        <f>16*5.822</f>
        <v>93.152000000000001</v>
      </c>
      <c r="F46">
        <f>16*5.822</f>
        <v>93.152000000000001</v>
      </c>
      <c r="G46">
        <f>15*5.245</f>
        <v>78.674999999999997</v>
      </c>
      <c r="H46">
        <f>18*5.245</f>
        <v>94.41</v>
      </c>
      <c r="I46">
        <f>15*5.245</f>
        <v>78.674999999999997</v>
      </c>
      <c r="J46">
        <f>12*5.793</f>
        <v>69.516000000000005</v>
      </c>
      <c r="K46">
        <f>13*5.793</f>
        <v>75.308999999999997</v>
      </c>
      <c r="L46">
        <f>14*5.793</f>
        <v>81.102000000000004</v>
      </c>
      <c r="M46">
        <f>17*4.226</f>
        <v>71.841999999999999</v>
      </c>
      <c r="N46">
        <f>17*4.226</f>
        <v>71.841999999999999</v>
      </c>
      <c r="O46">
        <f>17*4.226</f>
        <v>71.841999999999999</v>
      </c>
      <c r="P46">
        <f>16*4.085</f>
        <v>65.36</v>
      </c>
      <c r="Q46">
        <f>15*4.085</f>
        <v>61.274999999999999</v>
      </c>
      <c r="R46">
        <f>14*5.793</f>
        <v>81.102000000000004</v>
      </c>
      <c r="S46">
        <f>8*5.793</f>
        <v>46.344000000000001</v>
      </c>
      <c r="T46">
        <f>15*5.245</f>
        <v>78.674999999999997</v>
      </c>
      <c r="U46">
        <f>16*5.245</f>
        <v>83.92</v>
      </c>
      <c r="V46">
        <f>17*5.245</f>
        <v>89.165000000000006</v>
      </c>
      <c r="W46">
        <f>13*4.909</f>
        <v>63.817</v>
      </c>
      <c r="X46">
        <f>14*4.909</f>
        <v>68.725999999999999</v>
      </c>
      <c r="Y46">
        <f>19*4.657</f>
        <v>88.483000000000004</v>
      </c>
      <c r="Z46">
        <f>17*4.657</f>
        <v>79.168999999999997</v>
      </c>
      <c r="AA46">
        <f>4*4.657</f>
        <v>18.628</v>
      </c>
      <c r="AB46">
        <f>17*4.226</f>
        <v>71.841999999999999</v>
      </c>
      <c r="AC46">
        <f>17*4.226</f>
        <v>71.841999999999999</v>
      </c>
      <c r="AD46">
        <f>16*4.226</f>
        <v>67.616</v>
      </c>
      <c r="AE46">
        <f>16*4.226</f>
        <v>67.616</v>
      </c>
      <c r="AF46">
        <f>16*4.653</f>
        <v>74.447999999999993</v>
      </c>
      <c r="AG46">
        <f>14*4.653</f>
        <v>65.141999999999996</v>
      </c>
      <c r="AH46">
        <f>14*4.653</f>
        <v>65.141999999999996</v>
      </c>
      <c r="AI46">
        <f>18*4.005</f>
        <v>72.09</v>
      </c>
      <c r="AJ46">
        <f>20*4.005</f>
        <v>80.099999999999994</v>
      </c>
      <c r="AK46">
        <f>19*4.005</f>
        <v>76.094999999999999</v>
      </c>
      <c r="AL46">
        <f>17*5.345</f>
        <v>90.864999999999995</v>
      </c>
      <c r="AM46">
        <f>13*5.345</f>
        <v>69.484999999999999</v>
      </c>
      <c r="AN46">
        <f>15*5.345</f>
        <v>80.174999999999997</v>
      </c>
      <c r="AO46">
        <f>17*4.657</f>
        <v>79.168999999999997</v>
      </c>
      <c r="AP46">
        <f>13*4.657</f>
        <v>60.540999999999997</v>
      </c>
      <c r="AQ46">
        <f>19*4.657</f>
        <v>88.483000000000004</v>
      </c>
    </row>
    <row r="47" spans="1:61" x14ac:dyDescent="0.2">
      <c r="A47" t="s">
        <v>278</v>
      </c>
      <c r="B47" t="s">
        <v>1372</v>
      </c>
      <c r="C47">
        <f>SUM(Table1[[#This Row],[1]:[62]])</f>
        <v>2964.893</v>
      </c>
      <c r="D47">
        <f>23*5.278</f>
        <v>121.39399999999999</v>
      </c>
      <c r="E47">
        <f>23*5.412</f>
        <v>124.476</v>
      </c>
      <c r="F47">
        <f>32*5.412</f>
        <v>173.184</v>
      </c>
      <c r="G47">
        <f>20*6.174</f>
        <v>123.48</v>
      </c>
      <c r="H47">
        <f>28*6.174</f>
        <v>172.87200000000001</v>
      </c>
      <c r="I47">
        <f>25*4.909</f>
        <v>122.72499999999999</v>
      </c>
      <c r="J47">
        <f>35*4.909</f>
        <v>171.815</v>
      </c>
      <c r="K47">
        <f>16*3.337</f>
        <v>53.392000000000003</v>
      </c>
      <c r="L47">
        <f>26*4.657</f>
        <v>121.08199999999999</v>
      </c>
      <c r="M47">
        <f>37*4.657</f>
        <v>172.309</v>
      </c>
      <c r="N47">
        <f>28*4.326</f>
        <v>121.12799999999999</v>
      </c>
      <c r="O47">
        <f>40*4.326</f>
        <v>173.04</v>
      </c>
      <c r="P47">
        <f>21*5.891</f>
        <v>123.711</v>
      </c>
      <c r="Q47">
        <f>29*5.891</f>
        <v>170.839</v>
      </c>
      <c r="R47">
        <f>18*7.004</f>
        <v>126.07199999999999</v>
      </c>
      <c r="S47">
        <f>19*7.004</f>
        <v>133.07599999999999</v>
      </c>
      <c r="T47">
        <f>28*4.381</f>
        <v>122.66800000000001</v>
      </c>
      <c r="U47">
        <f>37*4.381</f>
        <v>162.09700000000001</v>
      </c>
      <c r="V47">
        <f>21*5.793</f>
        <v>121.65300000000001</v>
      </c>
      <c r="W47">
        <f>30*5.793</f>
        <v>173.79</v>
      </c>
      <c r="X47">
        <f>1*6.003</f>
        <v>6.0030000000000001</v>
      </c>
      <c r="Y47">
        <f>29*6.003</f>
        <v>174.08699999999999</v>
      </c>
    </row>
    <row r="48" spans="1:61" x14ac:dyDescent="0.2">
      <c r="A48" t="s">
        <v>104</v>
      </c>
      <c r="B48" t="s">
        <v>940</v>
      </c>
      <c r="C48">
        <f>SUM(Table1[[#This Row],[1]:[62]])</f>
        <v>2947.0479999999998</v>
      </c>
      <c r="D48">
        <f>20*4.226</f>
        <v>84.52</v>
      </c>
      <c r="E48">
        <f>18*4.226</f>
        <v>76.067999999999998</v>
      </c>
      <c r="F48">
        <f>14*7.004</f>
        <v>98.055999999999997</v>
      </c>
      <c r="G48">
        <f>12*7.004</f>
        <v>84.048000000000002</v>
      </c>
      <c r="H48">
        <f>17*4.259</f>
        <v>72.403000000000006</v>
      </c>
      <c r="I48">
        <f>19*4.259</f>
        <v>80.921000000000006</v>
      </c>
      <c r="J48">
        <f>18*4.381</f>
        <v>78.858000000000004</v>
      </c>
      <c r="K48">
        <f>19*4.381</f>
        <v>83.239000000000004</v>
      </c>
      <c r="L48">
        <f>17*5.822</f>
        <v>98.974000000000004</v>
      </c>
      <c r="M48">
        <f>15*5.822</f>
        <v>87.33</v>
      </c>
      <c r="N48">
        <f>17*4.909</f>
        <v>83.453000000000003</v>
      </c>
      <c r="O48">
        <f>16*4.909</f>
        <v>78.543999999999997</v>
      </c>
      <c r="P48">
        <f>21*4.326</f>
        <v>90.845999999999989</v>
      </c>
      <c r="Q48">
        <f>22*4.326</f>
        <v>95.171999999999997</v>
      </c>
      <c r="R48">
        <f>7*4.657</f>
        <v>32.599000000000004</v>
      </c>
      <c r="S48">
        <f>18*4.657</f>
        <v>83.825999999999993</v>
      </c>
      <c r="T48">
        <f>19*4.574</f>
        <v>86.905999999999992</v>
      </c>
      <c r="U48">
        <f>10*4.574</f>
        <v>45.739999999999995</v>
      </c>
      <c r="V48">
        <f>15*5.793</f>
        <v>86.894999999999996</v>
      </c>
      <c r="W48">
        <f>15*5.793</f>
        <v>86.894999999999996</v>
      </c>
      <c r="X48">
        <f>17*5.281</f>
        <v>89.777000000000001</v>
      </c>
      <c r="Y48">
        <f>14*5.281</f>
        <v>73.933999999999997</v>
      </c>
      <c r="Z48">
        <f>16*5.281</f>
        <v>84.495999999999995</v>
      </c>
      <c r="AA48">
        <f>17*4.572</f>
        <v>77.724000000000004</v>
      </c>
      <c r="AB48">
        <f>17*4.572</f>
        <v>77.724000000000004</v>
      </c>
      <c r="AC48">
        <f>17*4.572</f>
        <v>77.724000000000004</v>
      </c>
      <c r="AD48">
        <f>12*5.39</f>
        <v>64.679999999999993</v>
      </c>
      <c r="AE48">
        <f>16*5.39</f>
        <v>86.24</v>
      </c>
      <c r="AF48">
        <f>12*5.39</f>
        <v>64.679999999999993</v>
      </c>
      <c r="AG48">
        <f>15*5.281</f>
        <v>79.214999999999989</v>
      </c>
      <c r="AH48">
        <f>15*5.281</f>
        <v>79.214999999999989</v>
      </c>
      <c r="AI48">
        <f>13*5.281</f>
        <v>68.652999999999992</v>
      </c>
      <c r="AJ48">
        <f>15*5.419</f>
        <v>81.284999999999997</v>
      </c>
      <c r="AK48">
        <f>16*5.419</f>
        <v>86.703999999999994</v>
      </c>
      <c r="AL48">
        <f>16*5.419</f>
        <v>86.703999999999994</v>
      </c>
      <c r="AM48">
        <f>10*6.12</f>
        <v>61.2</v>
      </c>
      <c r="AN48">
        <f>15*6.12</f>
        <v>91.8</v>
      </c>
    </row>
    <row r="49" spans="1:51" x14ac:dyDescent="0.2">
      <c r="A49" t="s">
        <v>66</v>
      </c>
      <c r="B49" t="s">
        <v>942</v>
      </c>
      <c r="C49">
        <f>SUM(Table1[[#This Row],[1]:[62]])</f>
        <v>2941.451</v>
      </c>
      <c r="D49">
        <f>20*4.226</f>
        <v>84.52</v>
      </c>
      <c r="E49">
        <f>18*4.226</f>
        <v>76.067999999999998</v>
      </c>
      <c r="F49">
        <f>14*7.004</f>
        <v>98.055999999999997</v>
      </c>
      <c r="G49">
        <f>12*7.004</f>
        <v>84.048000000000002</v>
      </c>
      <c r="H49">
        <f>17*4.259</f>
        <v>72.403000000000006</v>
      </c>
      <c r="I49">
        <f>19*4.259</f>
        <v>80.921000000000006</v>
      </c>
      <c r="J49">
        <f>18*4.381</f>
        <v>78.858000000000004</v>
      </c>
      <c r="K49">
        <f>19*4.381</f>
        <v>83.239000000000004</v>
      </c>
      <c r="L49">
        <f>17*5.822</f>
        <v>98.974000000000004</v>
      </c>
      <c r="M49">
        <f>15*5.822</f>
        <v>87.33</v>
      </c>
      <c r="N49">
        <f>17*4.909</f>
        <v>83.453000000000003</v>
      </c>
      <c r="O49">
        <f>16*4.909</f>
        <v>78.543999999999997</v>
      </c>
      <c r="P49">
        <f>21*4.326</f>
        <v>90.845999999999989</v>
      </c>
      <c r="Q49">
        <f>22*4.326</f>
        <v>95.171999999999997</v>
      </c>
      <c r="R49">
        <f>20*4.657</f>
        <v>93.14</v>
      </c>
      <c r="S49">
        <f>18*4.657</f>
        <v>83.825999999999993</v>
      </c>
      <c r="T49">
        <f>19*4.574</f>
        <v>86.905999999999992</v>
      </c>
      <c r="U49">
        <f>10*4.574</f>
        <v>45.739999999999995</v>
      </c>
      <c r="V49">
        <f>15*5.793</f>
        <v>86.894999999999996</v>
      </c>
      <c r="W49">
        <f>17*5.793</f>
        <v>98.481000000000009</v>
      </c>
      <c r="X49">
        <f>17*5.281</f>
        <v>89.777000000000001</v>
      </c>
      <c r="Y49">
        <f>14*5.281</f>
        <v>73.933999999999997</v>
      </c>
      <c r="Z49">
        <f>16*5.281</f>
        <v>84.495999999999995</v>
      </c>
      <c r="AA49">
        <f>17*4.572</f>
        <v>77.724000000000004</v>
      </c>
      <c r="AB49">
        <f>17*4.572</f>
        <v>77.724000000000004</v>
      </c>
      <c r="AC49">
        <f>12*5.39</f>
        <v>64.679999999999993</v>
      </c>
      <c r="AD49">
        <f>16*5.39</f>
        <v>86.24</v>
      </c>
      <c r="AE49">
        <f>12*5.39</f>
        <v>64.679999999999993</v>
      </c>
      <c r="AF49">
        <f>15*5.281</f>
        <v>79.214999999999989</v>
      </c>
      <c r="AG49">
        <f>15*5.281</f>
        <v>79.214999999999989</v>
      </c>
      <c r="AH49">
        <f>13*5.281</f>
        <v>68.652999999999992</v>
      </c>
      <c r="AI49">
        <f>15*5.419</f>
        <v>81.284999999999997</v>
      </c>
      <c r="AJ49">
        <f>16*5.419</f>
        <v>86.703999999999994</v>
      </c>
      <c r="AK49">
        <f>16*5.419</f>
        <v>86.703999999999994</v>
      </c>
      <c r="AL49">
        <f>10*6.12</f>
        <v>61.2</v>
      </c>
      <c r="AM49">
        <f>15*6.12</f>
        <v>91.8</v>
      </c>
    </row>
    <row r="50" spans="1:51" x14ac:dyDescent="0.2">
      <c r="A50" t="s">
        <v>378</v>
      </c>
      <c r="B50" t="s">
        <v>417</v>
      </c>
      <c r="C50">
        <f>SUM(Table1[[#This Row],[1]:[62]])</f>
        <v>2918.3410000000003</v>
      </c>
      <c r="D50">
        <f>15*3.185</f>
        <v>47.774999999999999</v>
      </c>
      <c r="E50">
        <f>13*3.185</f>
        <v>41.405000000000001</v>
      </c>
      <c r="F50">
        <f>18*3.185</f>
        <v>57.33</v>
      </c>
      <c r="G50">
        <f>9*5.891</f>
        <v>53.018999999999998</v>
      </c>
      <c r="H50">
        <f>9*5.891</f>
        <v>53.018999999999998</v>
      </c>
      <c r="I50">
        <f>11*5.891</f>
        <v>64.801000000000002</v>
      </c>
      <c r="J50">
        <f>11*4.778</f>
        <v>52.557999999999993</v>
      </c>
      <c r="K50">
        <f>11*4.778</f>
        <v>52.557999999999993</v>
      </c>
      <c r="L50">
        <f>14*4.778</f>
        <v>66.891999999999996</v>
      </c>
      <c r="M50">
        <f>15*3.792</f>
        <v>56.879999999999995</v>
      </c>
      <c r="N50">
        <f>19*3.792</f>
        <v>72.048000000000002</v>
      </c>
      <c r="O50">
        <f>15*4.332</f>
        <v>64.98</v>
      </c>
      <c r="P50">
        <f>7*4.332</f>
        <v>30.323999999999998</v>
      </c>
      <c r="Q50">
        <f>12*4.259</f>
        <v>51.108000000000004</v>
      </c>
      <c r="R50">
        <f>11*4.259</f>
        <v>46.849000000000004</v>
      </c>
      <c r="S50">
        <f>6*4.259</f>
        <v>25.554000000000002</v>
      </c>
      <c r="T50">
        <f>20*2.039</f>
        <v>40.78</v>
      </c>
      <c r="U50">
        <f>20*2.039</f>
        <v>40.78</v>
      </c>
      <c r="V50">
        <f>23*2.039</f>
        <v>46.897000000000006</v>
      </c>
      <c r="W50">
        <f>14*4.003</f>
        <v>56.042000000000002</v>
      </c>
      <c r="X50">
        <f>14*4.003</f>
        <v>56.042000000000002</v>
      </c>
      <c r="Y50">
        <f>17*4.003</f>
        <v>68.051000000000002</v>
      </c>
      <c r="Z50">
        <f>22*2.64</f>
        <v>58.080000000000005</v>
      </c>
      <c r="AA50">
        <f>20*2.64</f>
        <v>52.800000000000004</v>
      </c>
      <c r="AB50">
        <f>23*2.64</f>
        <v>60.720000000000006</v>
      </c>
      <c r="AC50">
        <f>14*3.916</f>
        <v>54.823999999999998</v>
      </c>
      <c r="AD50">
        <f>18*3.916</f>
        <v>70.488</v>
      </c>
      <c r="AE50">
        <f>13*5.891</f>
        <v>76.582999999999998</v>
      </c>
      <c r="AF50">
        <f>14*5.891</f>
        <v>82.474000000000004</v>
      </c>
      <c r="AG50">
        <f>14*5.281</f>
        <v>73.933999999999997</v>
      </c>
      <c r="AH50">
        <f>14*5.281</f>
        <v>73.933999999999997</v>
      </c>
      <c r="AI50">
        <f>15*4.572</f>
        <v>68.58</v>
      </c>
      <c r="AJ50">
        <f>16*4.572</f>
        <v>73.152000000000001</v>
      </c>
      <c r="AK50">
        <f>5*5.39</f>
        <v>26.95</v>
      </c>
      <c r="AL50">
        <f>14*5.39</f>
        <v>75.459999999999994</v>
      </c>
      <c r="AM50">
        <f>15*5.39</f>
        <v>80.849999999999994</v>
      </c>
      <c r="AN50">
        <f>16*5.281</f>
        <v>84.495999999999995</v>
      </c>
      <c r="AO50">
        <f>16*5.281</f>
        <v>84.495999999999995</v>
      </c>
      <c r="AP50">
        <f>15*5.281</f>
        <v>79.214999999999989</v>
      </c>
      <c r="AQ50">
        <f>13*5.419</f>
        <v>70.446999999999989</v>
      </c>
      <c r="AR50">
        <f>14*5.419</f>
        <v>75.866</v>
      </c>
      <c r="AS50">
        <f>16*5.419</f>
        <v>86.703999999999994</v>
      </c>
      <c r="AT50">
        <f>11*5.891</f>
        <v>64.801000000000002</v>
      </c>
      <c r="AU50">
        <f>12*5.891</f>
        <v>70.692000000000007</v>
      </c>
      <c r="AV50">
        <f>12*5.891</f>
        <v>70.692000000000007</v>
      </c>
      <c r="AW50">
        <f>10*5.793</f>
        <v>57.93</v>
      </c>
      <c r="AX50">
        <f>4*5.793</f>
        <v>23.172000000000001</v>
      </c>
      <c r="AY50">
        <f>13*5.793</f>
        <v>75.308999999999997</v>
      </c>
    </row>
    <row r="51" spans="1:51" x14ac:dyDescent="0.2">
      <c r="A51" t="s">
        <v>133</v>
      </c>
      <c r="B51" t="s">
        <v>134</v>
      </c>
      <c r="C51">
        <f>SUM(Table1[[#This Row],[1]:[62]])</f>
        <v>2916.6279999999997</v>
      </c>
      <c r="D51">
        <f>21*4.326</f>
        <v>90.845999999999989</v>
      </c>
      <c r="E51">
        <f>22*4.326</f>
        <v>95.171999999999997</v>
      </c>
      <c r="F51">
        <f>16*4.653</f>
        <v>74.447999999999993</v>
      </c>
      <c r="G51">
        <f>10*4.653</f>
        <v>46.529999999999994</v>
      </c>
      <c r="H51">
        <f>16*4.653</f>
        <v>74.447999999999993</v>
      </c>
      <c r="I51">
        <f>7*5.822</f>
        <v>40.753999999999998</v>
      </c>
      <c r="J51">
        <f>10*5.822</f>
        <v>58.22</v>
      </c>
      <c r="K51">
        <f>16*5.822</f>
        <v>93.152000000000001</v>
      </c>
      <c r="L51">
        <f>18*5.793</f>
        <v>104.274</v>
      </c>
      <c r="M51">
        <f>21*4.555</f>
        <v>95.655000000000001</v>
      </c>
      <c r="N51">
        <f>19*4.555</f>
        <v>86.544999999999987</v>
      </c>
      <c r="O51">
        <f>7*7.004</f>
        <v>49.027999999999999</v>
      </c>
      <c r="P51">
        <f>12*7.004</f>
        <v>84.048000000000002</v>
      </c>
      <c r="Q51">
        <f>18*4.428</f>
        <v>79.703999999999994</v>
      </c>
      <c r="R51">
        <f>20*4.428</f>
        <v>88.56</v>
      </c>
      <c r="S51">
        <f>17*4.657</f>
        <v>79.168999999999997</v>
      </c>
      <c r="T51">
        <f>1*4.657</f>
        <v>4.657</v>
      </c>
      <c r="U51">
        <f>19*4.428</f>
        <v>84.132000000000005</v>
      </c>
      <c r="V51">
        <f>14*4.428</f>
        <v>61.991999999999997</v>
      </c>
      <c r="W51">
        <f>18*4.428</f>
        <v>79.703999999999994</v>
      </c>
      <c r="X51">
        <f>17*4.653</f>
        <v>79.100999999999999</v>
      </c>
      <c r="Y51">
        <f>12*4.653</f>
        <v>55.835999999999999</v>
      </c>
      <c r="Z51">
        <f>19*4.653</f>
        <v>88.406999999999996</v>
      </c>
      <c r="AA51">
        <f>16*5.345</f>
        <v>85.52</v>
      </c>
      <c r="AB51">
        <f>17*5.345</f>
        <v>90.864999999999995</v>
      </c>
      <c r="AC51">
        <f>20*4.309</f>
        <v>86.18</v>
      </c>
      <c r="AD51">
        <f>13*4.309</f>
        <v>56.017000000000003</v>
      </c>
      <c r="AE51">
        <f>18*4.309</f>
        <v>77.561999999999998</v>
      </c>
      <c r="AF51">
        <f>3*3.443</f>
        <v>10.329000000000001</v>
      </c>
      <c r="AG51">
        <f>22*3.493</f>
        <v>76.846000000000004</v>
      </c>
      <c r="AH51">
        <f>10*3.493</f>
        <v>34.93</v>
      </c>
      <c r="AI51">
        <f>22*3.493</f>
        <v>76.846000000000004</v>
      </c>
      <c r="AJ51">
        <f>21*3.443</f>
        <v>72.302999999999997</v>
      </c>
      <c r="AK51">
        <f>14*3.443</f>
        <v>48.201999999999998</v>
      </c>
      <c r="AL51">
        <f>22*3.443</f>
        <v>75.745999999999995</v>
      </c>
      <c r="AM51">
        <f>20*4.309</f>
        <v>86.18</v>
      </c>
      <c r="AN51">
        <f>12*4.309</f>
        <v>51.707999999999998</v>
      </c>
      <c r="AO51">
        <f>20*4.309</f>
        <v>86.18</v>
      </c>
      <c r="AP51">
        <f>17*4.309</f>
        <v>73.253</v>
      </c>
      <c r="AQ51">
        <f>13*4.309</f>
        <v>56.017000000000003</v>
      </c>
      <c r="AR51">
        <f>18*4.309</f>
        <v>77.561999999999998</v>
      </c>
    </row>
    <row r="52" spans="1:51" x14ac:dyDescent="0.2">
      <c r="A52" t="s">
        <v>65</v>
      </c>
      <c r="B52" t="s">
        <v>620</v>
      </c>
      <c r="C52">
        <f>SUM(Table1[[#This Row],[1]:[62]])</f>
        <v>2887.2850000000012</v>
      </c>
      <c r="D52">
        <f>16*5.822</f>
        <v>93.152000000000001</v>
      </c>
      <c r="E52">
        <f>5*5.822</f>
        <v>29.11</v>
      </c>
      <c r="F52">
        <f>16*5.822</f>
        <v>93.152000000000001</v>
      </c>
      <c r="G52">
        <f>15*5.245</f>
        <v>78.674999999999997</v>
      </c>
      <c r="H52">
        <f>18*5.245</f>
        <v>94.41</v>
      </c>
      <c r="I52">
        <f>15*5.245</f>
        <v>78.674999999999997</v>
      </c>
      <c r="J52">
        <f>12*5.793</f>
        <v>69.516000000000005</v>
      </c>
      <c r="K52">
        <f>15*5.793</f>
        <v>86.894999999999996</v>
      </c>
      <c r="L52">
        <f>14*5.793</f>
        <v>81.102000000000004</v>
      </c>
      <c r="M52">
        <f>20*2.039</f>
        <v>40.78</v>
      </c>
      <c r="N52">
        <f>20*2.039</f>
        <v>40.78</v>
      </c>
      <c r="O52">
        <f>22*2.039</f>
        <v>44.858000000000004</v>
      </c>
      <c r="P52">
        <f>14*4.003</f>
        <v>56.042000000000002</v>
      </c>
      <c r="Q52">
        <f>14*4.003</f>
        <v>56.042000000000002</v>
      </c>
      <c r="R52">
        <f>17*4.003</f>
        <v>68.051000000000002</v>
      </c>
      <c r="S52">
        <f>14*3.916</f>
        <v>54.823999999999998</v>
      </c>
      <c r="T52">
        <f>14*3.916</f>
        <v>54.823999999999998</v>
      </c>
      <c r="U52">
        <f>18*3.916</f>
        <v>70.488</v>
      </c>
      <c r="V52">
        <f>11*5.891</f>
        <v>64.801000000000002</v>
      </c>
      <c r="W52">
        <f>14*5.891</f>
        <v>82.474000000000004</v>
      </c>
      <c r="X52">
        <f>17*4.226</f>
        <v>71.841999999999999</v>
      </c>
      <c r="Y52">
        <f>15*4.226</f>
        <v>63.39</v>
      </c>
      <c r="Z52">
        <f>16*4.226</f>
        <v>67.616</v>
      </c>
      <c r="AA52">
        <f>15*4.085</f>
        <v>61.274999999999999</v>
      </c>
      <c r="AB52">
        <f>3*4.085</f>
        <v>12.254999999999999</v>
      </c>
      <c r="AC52">
        <f>15*4.085</f>
        <v>61.274999999999999</v>
      </c>
      <c r="AD52">
        <f>14*5.793</f>
        <v>81.102000000000004</v>
      </c>
      <c r="AE52">
        <f>14*5.793</f>
        <v>81.102000000000004</v>
      </c>
      <c r="AF52">
        <f>11*5.793</f>
        <v>63.722999999999999</v>
      </c>
      <c r="AG52">
        <f>2*5.245</f>
        <v>10.49</v>
      </c>
      <c r="AH52">
        <f>16*5.245</f>
        <v>83.92</v>
      </c>
      <c r="AI52">
        <f>17*5.245</f>
        <v>89.165000000000006</v>
      </c>
      <c r="AJ52">
        <f>6*4.909</f>
        <v>29.454000000000001</v>
      </c>
      <c r="AK52">
        <f>16*4.909</f>
        <v>78.543999999999997</v>
      </c>
      <c r="AL52">
        <f>19*4.657</f>
        <v>88.483000000000004</v>
      </c>
      <c r="AM52">
        <f>17*4.657</f>
        <v>79.168999999999997</v>
      </c>
      <c r="AN52">
        <f>4*4.657</f>
        <v>18.628</v>
      </c>
      <c r="AO52">
        <f>17*4.226</f>
        <v>71.841999999999999</v>
      </c>
      <c r="AP52">
        <f>17*4.226</f>
        <v>71.841999999999999</v>
      </c>
      <c r="AQ52">
        <f>16*4.226</f>
        <v>67.616</v>
      </c>
      <c r="AR52">
        <f>16*4.226</f>
        <v>67.616</v>
      </c>
      <c r="AS52">
        <f>18*4.005</f>
        <v>72.09</v>
      </c>
      <c r="AT52">
        <f>20*4.005</f>
        <v>80.099999999999994</v>
      </c>
      <c r="AU52">
        <f>19*4.005</f>
        <v>76.094999999999999</v>
      </c>
    </row>
    <row r="53" spans="1:51" x14ac:dyDescent="0.2">
      <c r="A53" t="s">
        <v>47</v>
      </c>
      <c r="B53" t="s">
        <v>629</v>
      </c>
      <c r="C53">
        <f>SUM(Table1[[#This Row],[1]:[62]])</f>
        <v>2885.7540000000004</v>
      </c>
      <c r="D53">
        <f>16*5.822</f>
        <v>93.152000000000001</v>
      </c>
      <c r="E53">
        <f>16*5.822</f>
        <v>93.152000000000001</v>
      </c>
      <c r="F53">
        <f>16*5.822</f>
        <v>93.152000000000001</v>
      </c>
      <c r="G53">
        <f>15*5.245</f>
        <v>78.674999999999997</v>
      </c>
      <c r="H53">
        <f>18*5.245</f>
        <v>94.41</v>
      </c>
      <c r="I53">
        <f>15*5.245</f>
        <v>78.674999999999997</v>
      </c>
      <c r="J53">
        <f>12*5.793</f>
        <v>69.516000000000005</v>
      </c>
      <c r="K53">
        <f>15*5.793</f>
        <v>86.894999999999996</v>
      </c>
      <c r="L53">
        <f>14*5.793</f>
        <v>81.102000000000004</v>
      </c>
      <c r="M53">
        <f>17*4.226</f>
        <v>71.841999999999999</v>
      </c>
      <c r="N53">
        <f>15*4.226</f>
        <v>63.39</v>
      </c>
      <c r="O53">
        <f>16*4.226</f>
        <v>67.616</v>
      </c>
      <c r="P53">
        <f>15*4.085</f>
        <v>61.274999999999999</v>
      </c>
      <c r="Q53">
        <f>16*4.085</f>
        <v>65.36</v>
      </c>
      <c r="R53">
        <f>15*4.085</f>
        <v>61.274999999999999</v>
      </c>
      <c r="S53">
        <f>14*5.793</f>
        <v>81.102000000000004</v>
      </c>
      <c r="T53">
        <f>14*5.793</f>
        <v>81.102000000000004</v>
      </c>
      <c r="U53">
        <f>5*5.793</f>
        <v>28.965</v>
      </c>
      <c r="V53">
        <f>15*5.245</f>
        <v>78.674999999999997</v>
      </c>
      <c r="W53">
        <f>16*5.245</f>
        <v>83.92</v>
      </c>
      <c r="X53">
        <f>17*5.245</f>
        <v>89.165000000000006</v>
      </c>
      <c r="Y53">
        <f>13*4.909</f>
        <v>63.817</v>
      </c>
      <c r="Z53">
        <f>16*4.909</f>
        <v>78.543999999999997</v>
      </c>
      <c r="AA53">
        <f>1*4.657</f>
        <v>4.657</v>
      </c>
      <c r="AB53">
        <f>17*4.657</f>
        <v>79.168999999999997</v>
      </c>
      <c r="AC53">
        <f>4*4.657</f>
        <v>18.628</v>
      </c>
      <c r="AD53">
        <f>1*4.226</f>
        <v>4.226</v>
      </c>
      <c r="AE53">
        <f>17*4.226</f>
        <v>71.841999999999999</v>
      </c>
      <c r="AF53">
        <f>16*4.226</f>
        <v>67.616</v>
      </c>
      <c r="AG53">
        <f>16*4.226</f>
        <v>67.616</v>
      </c>
      <c r="AH53">
        <f>16*4.653</f>
        <v>74.447999999999993</v>
      </c>
      <c r="AI53">
        <f>14*4.653</f>
        <v>65.141999999999996</v>
      </c>
      <c r="AJ53">
        <f>14*4.653</f>
        <v>65.141999999999996</v>
      </c>
      <c r="AK53">
        <f>18*4.005</f>
        <v>72.09</v>
      </c>
      <c r="AL53">
        <f>20*4.005</f>
        <v>80.099999999999994</v>
      </c>
      <c r="AM53">
        <f>19*4.005</f>
        <v>76.094999999999999</v>
      </c>
      <c r="AN53">
        <f>17*5.345</f>
        <v>90.864999999999995</v>
      </c>
      <c r="AO53">
        <f>13*5.345</f>
        <v>69.484999999999999</v>
      </c>
      <c r="AP53">
        <f>15*5.345</f>
        <v>80.174999999999997</v>
      </c>
      <c r="AQ53">
        <f>1*4.657</f>
        <v>4.657</v>
      </c>
      <c r="AR53">
        <f>13*4.657</f>
        <v>60.540999999999997</v>
      </c>
      <c r="AS53">
        <f>19*4.657</f>
        <v>88.483000000000004</v>
      </c>
    </row>
    <row r="54" spans="1:51" x14ac:dyDescent="0.2">
      <c r="A54" t="s">
        <v>231</v>
      </c>
      <c r="B54" t="s">
        <v>928</v>
      </c>
      <c r="C54">
        <f>SUM(Table1[[#This Row],[1]:[62]])</f>
        <v>2867.201</v>
      </c>
      <c r="D54">
        <f>20*4.226</f>
        <v>84.52</v>
      </c>
      <c r="E54">
        <f>18*4.226</f>
        <v>76.067999999999998</v>
      </c>
      <c r="F54">
        <f>14*7.004</f>
        <v>98.055999999999997</v>
      </c>
      <c r="G54">
        <f>12*7.004</f>
        <v>84.048000000000002</v>
      </c>
      <c r="H54">
        <f>17*4.259</f>
        <v>72.403000000000006</v>
      </c>
      <c r="I54">
        <f>19*4.259</f>
        <v>80.921000000000006</v>
      </c>
      <c r="J54">
        <f>18*4.381</f>
        <v>78.858000000000004</v>
      </c>
      <c r="K54">
        <f>19*4.381</f>
        <v>83.239000000000004</v>
      </c>
      <c r="L54">
        <f>15*5.822</f>
        <v>87.33</v>
      </c>
      <c r="M54">
        <f>13*4.909</f>
        <v>63.817</v>
      </c>
      <c r="N54">
        <f>16*4.909</f>
        <v>78.543999999999997</v>
      </c>
      <c r="O54">
        <f>21*4.326</f>
        <v>90.845999999999989</v>
      </c>
      <c r="P54">
        <f>22*4.326</f>
        <v>95.171999999999997</v>
      </c>
      <c r="Q54">
        <f>20*4.657</f>
        <v>93.14</v>
      </c>
      <c r="R54">
        <f>18*4.657</f>
        <v>83.825999999999993</v>
      </c>
      <c r="S54">
        <f>19*4.574</f>
        <v>86.905999999999992</v>
      </c>
      <c r="T54">
        <f>10*4.574</f>
        <v>45.739999999999995</v>
      </c>
      <c r="U54">
        <f>15*5.793</f>
        <v>86.894999999999996</v>
      </c>
      <c r="V54">
        <f>17*5.793</f>
        <v>98.481000000000009</v>
      </c>
      <c r="W54">
        <f>17*5.281</f>
        <v>89.777000000000001</v>
      </c>
      <c r="X54">
        <f>14*5.281</f>
        <v>73.933999999999997</v>
      </c>
      <c r="Y54">
        <f>16*5.281</f>
        <v>84.495999999999995</v>
      </c>
      <c r="Z54">
        <f>17*4.572</f>
        <v>77.724000000000004</v>
      </c>
      <c r="AA54">
        <f>17*4.572</f>
        <v>77.724000000000004</v>
      </c>
      <c r="AB54">
        <f>17*4.572</f>
        <v>77.724000000000004</v>
      </c>
      <c r="AC54">
        <f>12*5.39</f>
        <v>64.679999999999993</v>
      </c>
      <c r="AD54">
        <f>16*5.39</f>
        <v>86.24</v>
      </c>
      <c r="AE54">
        <f>12*5.39</f>
        <v>64.679999999999993</v>
      </c>
      <c r="AF54">
        <f>15*5.281</f>
        <v>79.214999999999989</v>
      </c>
      <c r="AG54">
        <f>15*5.281</f>
        <v>79.214999999999989</v>
      </c>
      <c r="AH54">
        <f>9*5.281</f>
        <v>47.528999999999996</v>
      </c>
      <c r="AI54">
        <f>15*5.419</f>
        <v>81.284999999999997</v>
      </c>
      <c r="AJ54">
        <f>16*5.419</f>
        <v>86.703999999999994</v>
      </c>
      <c r="AK54">
        <f>16*5.419</f>
        <v>86.703999999999994</v>
      </c>
      <c r="AL54">
        <f>10*6.12</f>
        <v>61.2</v>
      </c>
      <c r="AM54">
        <f>13*6.12</f>
        <v>79.56</v>
      </c>
    </row>
    <row r="55" spans="1:51" x14ac:dyDescent="0.2">
      <c r="A55" t="s">
        <v>289</v>
      </c>
      <c r="B55" t="s">
        <v>290</v>
      </c>
      <c r="C55">
        <f>SUM(Table1[[#This Row],[1]:[62]])</f>
        <v>2861.7369999999996</v>
      </c>
      <c r="D55">
        <f>23*5.278</f>
        <v>121.39399999999999</v>
      </c>
      <c r="E55">
        <f>23*5.412</f>
        <v>124.476</v>
      </c>
      <c r="F55">
        <f>32*5.412</f>
        <v>173.184</v>
      </c>
      <c r="G55">
        <f>20*6.174</f>
        <v>123.48</v>
      </c>
      <c r="H55">
        <f>28*6.174</f>
        <v>172.87200000000001</v>
      </c>
      <c r="I55">
        <f>25*4.909</f>
        <v>122.72499999999999</v>
      </c>
      <c r="J55">
        <f>35*4.909</f>
        <v>171.815</v>
      </c>
      <c r="K55">
        <f>30*3.337</f>
        <v>100.11</v>
      </c>
      <c r="L55">
        <f>16*3.337</f>
        <v>53.392000000000003</v>
      </c>
      <c r="M55">
        <f>26*4.657</f>
        <v>121.08199999999999</v>
      </c>
      <c r="N55">
        <f>37*4.657</f>
        <v>172.309</v>
      </c>
      <c r="O55">
        <f>27*4.326</f>
        <v>116.80199999999999</v>
      </c>
      <c r="P55">
        <f>10*4.326</f>
        <v>43.26</v>
      </c>
      <c r="Q55">
        <f>21*5.891</f>
        <v>123.711</v>
      </c>
      <c r="R55">
        <f>29*5.891</f>
        <v>170.839</v>
      </c>
      <c r="S55">
        <f>11*7.004</f>
        <v>77.043999999999997</v>
      </c>
      <c r="T55">
        <f>19*7.004</f>
        <v>133.07599999999999</v>
      </c>
      <c r="U55">
        <f>28*4.381</f>
        <v>122.66800000000001</v>
      </c>
      <c r="V55">
        <f>5*4.381</f>
        <v>21.905000000000001</v>
      </c>
      <c r="W55">
        <f>21*5.793</f>
        <v>121.65300000000001</v>
      </c>
      <c r="X55">
        <f>30*5.793</f>
        <v>173.79</v>
      </c>
      <c r="Y55">
        <f>21*6.003</f>
        <v>126.063</v>
      </c>
      <c r="Z55">
        <f>29*6.003</f>
        <v>174.08699999999999</v>
      </c>
    </row>
    <row r="56" spans="1:51" x14ac:dyDescent="0.2">
      <c r="A56" t="s">
        <v>58</v>
      </c>
      <c r="B56" t="s">
        <v>5</v>
      </c>
      <c r="C56">
        <f>SUM(Table1[[#This Row],[1]:[62]])</f>
        <v>2840.5250000000005</v>
      </c>
      <c r="D56">
        <f>16*5.822</f>
        <v>93.152000000000001</v>
      </c>
      <c r="E56">
        <f>16*5.822</f>
        <v>93.152000000000001</v>
      </c>
      <c r="F56">
        <f>16*5.822</f>
        <v>93.152000000000001</v>
      </c>
      <c r="G56">
        <f>15*4.326</f>
        <v>64.89</v>
      </c>
      <c r="H56">
        <f>16*4.326</f>
        <v>69.215999999999994</v>
      </c>
      <c r="I56">
        <f>12*4.326</f>
        <v>51.911999999999992</v>
      </c>
      <c r="J56">
        <f>15*4.226</f>
        <v>63.39</v>
      </c>
      <c r="K56">
        <f>17*4.226</f>
        <v>71.841999999999999</v>
      </c>
      <c r="L56">
        <f>17*4.226</f>
        <v>71.841999999999999</v>
      </c>
      <c r="M56">
        <f>2*4.085</f>
        <v>8.17</v>
      </c>
      <c r="N56">
        <f>15*4.085</f>
        <v>61.274999999999999</v>
      </c>
      <c r="O56">
        <f>15*4.085</f>
        <v>61.274999999999999</v>
      </c>
      <c r="P56">
        <f>2*5.793</f>
        <v>11.586</v>
      </c>
      <c r="Q56">
        <f>13*5.793</f>
        <v>75.308999999999997</v>
      </c>
      <c r="R56">
        <f>11*5.793</f>
        <v>63.722999999999999</v>
      </c>
      <c r="S56">
        <f>15*5.245</f>
        <v>78.674999999999997</v>
      </c>
      <c r="T56">
        <f>16*5.245</f>
        <v>83.92</v>
      </c>
      <c r="U56">
        <f>17*5.245</f>
        <v>89.165000000000006</v>
      </c>
      <c r="V56">
        <f>13*4.909</f>
        <v>63.817</v>
      </c>
      <c r="W56">
        <f>14*4.909</f>
        <v>68.725999999999999</v>
      </c>
      <c r="X56">
        <f>19*4.657</f>
        <v>88.483000000000004</v>
      </c>
      <c r="Y56">
        <f>17*4.657</f>
        <v>79.168999999999997</v>
      </c>
      <c r="Z56">
        <f>4*4.657</f>
        <v>18.628</v>
      </c>
      <c r="AA56">
        <f>17*4.226</f>
        <v>71.841999999999999</v>
      </c>
      <c r="AB56">
        <f>17*4.226</f>
        <v>71.841999999999999</v>
      </c>
      <c r="AC56">
        <f>15*4.226</f>
        <v>63.39</v>
      </c>
      <c r="AD56">
        <f>16*4.226</f>
        <v>67.616</v>
      </c>
      <c r="AE56">
        <f>16*4.653</f>
        <v>74.447999999999993</v>
      </c>
      <c r="AF56">
        <f>14*4.653</f>
        <v>65.141999999999996</v>
      </c>
      <c r="AG56">
        <f>14*4.653</f>
        <v>65.141999999999996</v>
      </c>
      <c r="AH56">
        <f>18*4.005</f>
        <v>72.09</v>
      </c>
      <c r="AI56">
        <f>20*4.005</f>
        <v>80.099999999999994</v>
      </c>
      <c r="AJ56">
        <f>19*4.005</f>
        <v>76.094999999999999</v>
      </c>
      <c r="AK56">
        <f>2*5.345</f>
        <v>10.69</v>
      </c>
      <c r="AL56">
        <f>13*5.345</f>
        <v>69.484999999999999</v>
      </c>
      <c r="AM56">
        <f>15*5.345</f>
        <v>80.174999999999997</v>
      </c>
      <c r="AN56">
        <f>6*4.657</f>
        <v>27.942</v>
      </c>
      <c r="AO56">
        <f>13*4.657</f>
        <v>60.540999999999997</v>
      </c>
      <c r="AP56">
        <f>19*4.657</f>
        <v>88.483000000000004</v>
      </c>
      <c r="AQ56">
        <f>14*4.003</f>
        <v>56.042000000000002</v>
      </c>
      <c r="AR56">
        <f>18*4.003</f>
        <v>72.054000000000002</v>
      </c>
      <c r="AS56">
        <f>14*4.003</f>
        <v>56.042000000000002</v>
      </c>
      <c r="AT56">
        <f>2*5.793</f>
        <v>11.586</v>
      </c>
      <c r="AU56">
        <f>13*5.793</f>
        <v>75.308999999999997</v>
      </c>
    </row>
    <row r="57" spans="1:51" x14ac:dyDescent="0.2">
      <c r="A57" t="s">
        <v>317</v>
      </c>
      <c r="B57" t="s">
        <v>955</v>
      </c>
      <c r="C57">
        <f>SUM(Table1[[#This Row],[1]:[62]])</f>
        <v>2840.2709999999993</v>
      </c>
      <c r="D57">
        <f>20*5.278</f>
        <v>105.55999999999999</v>
      </c>
      <c r="E57">
        <f>16*5.278</f>
        <v>84.447999999999993</v>
      </c>
      <c r="F57">
        <f>3*5.412</f>
        <v>16.236000000000001</v>
      </c>
      <c r="G57">
        <f>22*5.412</f>
        <v>119.06399999999999</v>
      </c>
      <c r="H57">
        <f>18*4.909</f>
        <v>88.361999999999995</v>
      </c>
      <c r="I57">
        <f>22*4.909</f>
        <v>107.99799999999999</v>
      </c>
      <c r="J57">
        <f>23*3.337</f>
        <v>76.751000000000005</v>
      </c>
      <c r="K57">
        <f>27*3.337</f>
        <v>90.099000000000004</v>
      </c>
      <c r="L57">
        <f>21*4.657</f>
        <v>97.796999999999997</v>
      </c>
      <c r="M57">
        <f>25*4.657</f>
        <v>116.425</v>
      </c>
      <c r="N57">
        <f>21*4.326</f>
        <v>90.845999999999989</v>
      </c>
      <c r="O57">
        <f>26*4.326</f>
        <v>112.47599999999998</v>
      </c>
      <c r="P57">
        <f>18*5.891</f>
        <v>106.038</v>
      </c>
      <c r="Q57">
        <f>12*5.891</f>
        <v>70.692000000000007</v>
      </c>
      <c r="R57">
        <f>12*7.004</f>
        <v>84.048000000000002</v>
      </c>
      <c r="S57">
        <f>19*4.381</f>
        <v>83.239000000000004</v>
      </c>
      <c r="T57">
        <f>6*4.381</f>
        <v>26.286000000000001</v>
      </c>
      <c r="U57">
        <f>18*5.793</f>
        <v>104.274</v>
      </c>
      <c r="V57">
        <f>6*5.793</f>
        <v>34.758000000000003</v>
      </c>
      <c r="W57">
        <f>17*5.281</f>
        <v>89.777000000000001</v>
      </c>
      <c r="X57">
        <f>14*5.281</f>
        <v>73.933999999999997</v>
      </c>
      <c r="Y57">
        <f>11*5.281</f>
        <v>58.090999999999994</v>
      </c>
      <c r="Z57">
        <f>17*4.572</f>
        <v>77.724000000000004</v>
      </c>
      <c r="AA57">
        <f>17*4.572</f>
        <v>77.724000000000004</v>
      </c>
      <c r="AB57">
        <f>14*4.572</f>
        <v>64.007999999999996</v>
      </c>
      <c r="AC57">
        <f>12*5.39</f>
        <v>64.679999999999993</v>
      </c>
      <c r="AD57">
        <f>16*5.39</f>
        <v>86.24</v>
      </c>
      <c r="AE57">
        <f>16*5.39</f>
        <v>86.24</v>
      </c>
      <c r="AF57">
        <f>12*5.39</f>
        <v>64.679999999999993</v>
      </c>
      <c r="AG57">
        <f>15*5.281</f>
        <v>79.214999999999989</v>
      </c>
      <c r="AH57">
        <f>15*5.281</f>
        <v>79.214999999999989</v>
      </c>
      <c r="AI57">
        <f>13*5.281</f>
        <v>68.652999999999992</v>
      </c>
      <c r="AJ57">
        <f>15*5.419</f>
        <v>81.284999999999997</v>
      </c>
      <c r="AK57">
        <f>16*5.419</f>
        <v>86.703999999999994</v>
      </c>
      <c r="AL57">
        <f>16*5.419</f>
        <v>86.703999999999994</v>
      </c>
    </row>
    <row r="58" spans="1:51" x14ac:dyDescent="0.2">
      <c r="A58" t="s">
        <v>104</v>
      </c>
      <c r="B58" t="s">
        <v>105</v>
      </c>
      <c r="C58">
        <f>SUM(Table1[[#This Row],[1]:[62]])</f>
        <v>2811.35</v>
      </c>
      <c r="D58">
        <f>21*4.326</f>
        <v>90.845999999999989</v>
      </c>
      <c r="E58">
        <f>22*4.326</f>
        <v>95.171999999999997</v>
      </c>
      <c r="F58">
        <f>16*4.653</f>
        <v>74.447999999999993</v>
      </c>
      <c r="G58">
        <f>10*4.653</f>
        <v>46.529999999999994</v>
      </c>
      <c r="H58">
        <f>16*4.653</f>
        <v>74.447999999999993</v>
      </c>
      <c r="I58">
        <f>15*5.822</f>
        <v>87.33</v>
      </c>
      <c r="J58">
        <f>10*5.822</f>
        <v>58.22</v>
      </c>
      <c r="K58">
        <f>16*5.822</f>
        <v>93.152000000000001</v>
      </c>
      <c r="L58">
        <f>12*5.793</f>
        <v>69.516000000000005</v>
      </c>
      <c r="M58">
        <f>18*5.793</f>
        <v>104.274</v>
      </c>
      <c r="N58">
        <f>21*4.555</f>
        <v>95.655000000000001</v>
      </c>
      <c r="O58">
        <f>19*4.555</f>
        <v>86.544999999999987</v>
      </c>
      <c r="P58">
        <f>7*7.004</f>
        <v>49.027999999999999</v>
      </c>
      <c r="Q58">
        <f>12*7.004</f>
        <v>84.048000000000002</v>
      </c>
      <c r="R58">
        <f>18*4.428</f>
        <v>79.703999999999994</v>
      </c>
      <c r="S58">
        <f>20*4.428</f>
        <v>88.56</v>
      </c>
      <c r="T58">
        <f>17*4.657</f>
        <v>79.168999999999997</v>
      </c>
      <c r="U58">
        <f>17*4.657</f>
        <v>79.168999999999997</v>
      </c>
      <c r="V58">
        <f>17*4.653</f>
        <v>79.100999999999999</v>
      </c>
      <c r="W58">
        <f>12*4.653</f>
        <v>55.835999999999999</v>
      </c>
      <c r="X58">
        <f>19*4.653</f>
        <v>88.406999999999996</v>
      </c>
      <c r="Y58">
        <f>16*5.345</f>
        <v>85.52</v>
      </c>
      <c r="Z58">
        <f>17*5.345</f>
        <v>90.864999999999995</v>
      </c>
      <c r="AA58">
        <f>12*5.891</f>
        <v>70.692000000000007</v>
      </c>
      <c r="AB58">
        <f>12*5.891</f>
        <v>70.692000000000007</v>
      </c>
      <c r="AC58">
        <f>11*5.891</f>
        <v>64.801000000000002</v>
      </c>
      <c r="AD58">
        <f>11*5.891</f>
        <v>64.801000000000002</v>
      </c>
      <c r="AE58">
        <f>12*5.891</f>
        <v>70.692000000000007</v>
      </c>
      <c r="AF58">
        <f>12*5.891</f>
        <v>70.692000000000007</v>
      </c>
      <c r="AG58">
        <f>18*3.916</f>
        <v>70.488</v>
      </c>
      <c r="AH58">
        <f>17*3.916</f>
        <v>66.572000000000003</v>
      </c>
      <c r="AI58">
        <f>16*3.916</f>
        <v>62.655999999999999</v>
      </c>
      <c r="AJ58">
        <f>14*4.003</f>
        <v>56.042000000000002</v>
      </c>
      <c r="AK58">
        <f>18*4.003</f>
        <v>72.054000000000002</v>
      </c>
      <c r="AL58">
        <f>14*4.003</f>
        <v>56.042000000000002</v>
      </c>
      <c r="AM58">
        <f>8*5.793</f>
        <v>46.344000000000001</v>
      </c>
      <c r="AN58">
        <f>10*5.793</f>
        <v>57.93</v>
      </c>
      <c r="AO58">
        <f>13*5.793</f>
        <v>75.308999999999997</v>
      </c>
    </row>
    <row r="59" spans="1:51" x14ac:dyDescent="0.2">
      <c r="A59" t="s">
        <v>55</v>
      </c>
      <c r="B59" t="s">
        <v>641</v>
      </c>
      <c r="C59">
        <f>SUM(Table1[[#This Row],[1]:[62]])</f>
        <v>2794.11</v>
      </c>
      <c r="D59">
        <f>16*5.822</f>
        <v>93.152000000000001</v>
      </c>
      <c r="E59">
        <f>16*5.822</f>
        <v>93.152000000000001</v>
      </c>
      <c r="F59">
        <f>16*5.822</f>
        <v>93.152000000000001</v>
      </c>
      <c r="G59">
        <f>15*5.245</f>
        <v>78.674999999999997</v>
      </c>
      <c r="H59">
        <f>18*5.245</f>
        <v>94.41</v>
      </c>
      <c r="I59">
        <f>15*5.245</f>
        <v>78.674999999999997</v>
      </c>
      <c r="J59">
        <f>2*5.793</f>
        <v>11.586</v>
      </c>
      <c r="K59">
        <f>15*5.793</f>
        <v>86.894999999999996</v>
      </c>
      <c r="L59">
        <f>17*4.226</f>
        <v>71.841999999999999</v>
      </c>
      <c r="M59">
        <f>17*4.226</f>
        <v>71.841999999999999</v>
      </c>
      <c r="N59">
        <f>17*4.226</f>
        <v>71.841999999999999</v>
      </c>
      <c r="O59">
        <f>15*4.085</f>
        <v>61.274999999999999</v>
      </c>
      <c r="P59">
        <f>15*4.085</f>
        <v>61.274999999999999</v>
      </c>
      <c r="Q59">
        <f>15*4.085</f>
        <v>61.274999999999999</v>
      </c>
      <c r="R59">
        <f>1*5.793</f>
        <v>5.7930000000000001</v>
      </c>
      <c r="S59">
        <f>14*5.793</f>
        <v>81.102000000000004</v>
      </c>
      <c r="T59">
        <f>9*5.793</f>
        <v>52.137</v>
      </c>
      <c r="U59">
        <f>15*5.245</f>
        <v>78.674999999999997</v>
      </c>
      <c r="V59">
        <f>16*5.245</f>
        <v>83.92</v>
      </c>
      <c r="W59">
        <f>17*5.245</f>
        <v>89.165000000000006</v>
      </c>
      <c r="X59">
        <f>13*4.909</f>
        <v>63.817</v>
      </c>
      <c r="Y59">
        <f>6*4.909</f>
        <v>29.454000000000001</v>
      </c>
      <c r="Z59">
        <f>19*4.657</f>
        <v>88.483000000000004</v>
      </c>
      <c r="AA59">
        <f>17*4.657</f>
        <v>79.168999999999997</v>
      </c>
      <c r="AB59">
        <f>4*4.657</f>
        <v>18.628</v>
      </c>
      <c r="AC59">
        <f>17*4.226</f>
        <v>71.841999999999999</v>
      </c>
      <c r="AD59">
        <f>17*4.226</f>
        <v>71.841999999999999</v>
      </c>
      <c r="AE59">
        <f>16*4.226</f>
        <v>67.616</v>
      </c>
      <c r="AF59">
        <f>16*4.226</f>
        <v>67.616</v>
      </c>
      <c r="AG59">
        <f>16*4.653</f>
        <v>74.447999999999993</v>
      </c>
      <c r="AH59">
        <f>5*4.653</f>
        <v>23.264999999999997</v>
      </c>
      <c r="AI59">
        <f>14*4.653</f>
        <v>65.141999999999996</v>
      </c>
      <c r="AJ59">
        <f>8*4.005</f>
        <v>32.04</v>
      </c>
      <c r="AK59">
        <f>20*4.005</f>
        <v>80.099999999999994</v>
      </c>
      <c r="AL59">
        <f>18*4.005</f>
        <v>72.09</v>
      </c>
      <c r="AM59">
        <f>17*5.345</f>
        <v>90.864999999999995</v>
      </c>
      <c r="AN59">
        <f>13*5.345</f>
        <v>69.484999999999999</v>
      </c>
      <c r="AO59">
        <f>15*5.345</f>
        <v>80.174999999999997</v>
      </c>
      <c r="AP59">
        <f>17*4.657</f>
        <v>79.168999999999997</v>
      </c>
      <c r="AQ59">
        <f>13*4.657</f>
        <v>60.540999999999997</v>
      </c>
      <c r="AR59">
        <f>19*4.657</f>
        <v>88.483000000000004</v>
      </c>
    </row>
    <row r="60" spans="1:51" x14ac:dyDescent="0.2">
      <c r="A60" t="s">
        <v>1373</v>
      </c>
      <c r="B60" t="s">
        <v>1352</v>
      </c>
      <c r="C60">
        <f>SUM(Table1[[#This Row],[1]:[62]])</f>
        <v>2774.2469999999994</v>
      </c>
      <c r="D60">
        <f>20*5.278</f>
        <v>105.55999999999999</v>
      </c>
      <c r="E60">
        <f>16*5.278</f>
        <v>84.447999999999993</v>
      </c>
      <c r="F60">
        <f>19*5.412</f>
        <v>102.828</v>
      </c>
      <c r="G60">
        <f>22*5.412</f>
        <v>119.06399999999999</v>
      </c>
      <c r="H60">
        <f>8*4.909</f>
        <v>39.271999999999998</v>
      </c>
      <c r="I60">
        <f>22*4.909</f>
        <v>107.99799999999999</v>
      </c>
      <c r="J60">
        <f>23*3.337</f>
        <v>76.751000000000005</v>
      </c>
      <c r="K60">
        <f>27*3.337</f>
        <v>90.099000000000004</v>
      </c>
      <c r="L60">
        <f>21*4.657</f>
        <v>97.796999999999997</v>
      </c>
      <c r="M60">
        <f>25*4.657</f>
        <v>116.425</v>
      </c>
      <c r="N60">
        <f>21*4.326</f>
        <v>90.845999999999989</v>
      </c>
      <c r="O60">
        <f>26*4.326</f>
        <v>112.47599999999998</v>
      </c>
      <c r="P60">
        <f>18*5.891</f>
        <v>106.038</v>
      </c>
      <c r="Q60">
        <f>11*5.891</f>
        <v>64.801000000000002</v>
      </c>
      <c r="R60">
        <f>8*7.004</f>
        <v>56.031999999999996</v>
      </c>
      <c r="S60">
        <f>19*4.381</f>
        <v>83.239000000000004</v>
      </c>
      <c r="T60">
        <f>23*4.381</f>
        <v>100.76300000000001</v>
      </c>
      <c r="U60">
        <f>18*5.793</f>
        <v>104.274</v>
      </c>
      <c r="V60">
        <f>12*5.793</f>
        <v>69.516000000000005</v>
      </c>
      <c r="W60">
        <f>17*3.321</f>
        <v>56.457000000000001</v>
      </c>
      <c r="X60">
        <f>18*3.321</f>
        <v>59.778000000000006</v>
      </c>
      <c r="Y60">
        <f>23*3.321</f>
        <v>76.38300000000001</v>
      </c>
      <c r="Z60">
        <f>18*3.8</f>
        <v>68.399999999999991</v>
      </c>
      <c r="AA60">
        <f>18*3.8</f>
        <v>68.399999999999991</v>
      </c>
      <c r="AB60">
        <f>23*3.8</f>
        <v>87.399999999999991</v>
      </c>
      <c r="AC60">
        <f>22*3.03</f>
        <v>66.66</v>
      </c>
      <c r="AD60">
        <f>22*3.03</f>
        <v>66.66</v>
      </c>
      <c r="AE60">
        <f>27*3.03</f>
        <v>81.809999999999988</v>
      </c>
      <c r="AF60">
        <f>19*2.62</f>
        <v>49.78</v>
      </c>
      <c r="AG60">
        <f>25*2.62</f>
        <v>65.5</v>
      </c>
      <c r="AH60">
        <f>30*2.62</f>
        <v>78.600000000000009</v>
      </c>
      <c r="AI60">
        <f>18*3.932</f>
        <v>70.775999999999996</v>
      </c>
      <c r="AJ60">
        <f>18*3.932</f>
        <v>70.775999999999996</v>
      </c>
      <c r="AK60">
        <f>20*3.932</f>
        <v>78.64</v>
      </c>
    </row>
    <row r="61" spans="1:51" x14ac:dyDescent="0.2">
      <c r="A61" t="s">
        <v>868</v>
      </c>
      <c r="B61" t="s">
        <v>949</v>
      </c>
      <c r="C61">
        <f>SUM(Table1[[#This Row],[1]:[62]])</f>
        <v>2773.7979999999998</v>
      </c>
      <c r="D61">
        <f>18*4.226</f>
        <v>76.067999999999998</v>
      </c>
      <c r="E61">
        <f>14*7.004</f>
        <v>98.055999999999997</v>
      </c>
      <c r="F61">
        <f>12*7.004</f>
        <v>84.048000000000002</v>
      </c>
      <c r="G61">
        <f>17*4.259</f>
        <v>72.403000000000006</v>
      </c>
      <c r="H61">
        <f>19*4.259</f>
        <v>80.921000000000006</v>
      </c>
      <c r="I61">
        <f>18*4.381</f>
        <v>78.858000000000004</v>
      </c>
      <c r="J61">
        <f>19*4.381</f>
        <v>83.239000000000004</v>
      </c>
      <c r="K61">
        <f>17*5.822</f>
        <v>98.974000000000004</v>
      </c>
      <c r="L61">
        <f>15*5.822</f>
        <v>87.33</v>
      </c>
      <c r="M61">
        <f>16*4.909</f>
        <v>78.543999999999997</v>
      </c>
      <c r="N61">
        <f>2*4.909</f>
        <v>9.8179999999999996</v>
      </c>
      <c r="O61">
        <f>21*4.326</f>
        <v>90.845999999999989</v>
      </c>
      <c r="P61">
        <f>22*4.326</f>
        <v>95.171999999999997</v>
      </c>
      <c r="Q61">
        <f>20*4.657</f>
        <v>93.14</v>
      </c>
      <c r="R61">
        <f>18*4.657</f>
        <v>83.825999999999993</v>
      </c>
      <c r="S61">
        <f>19*4.574</f>
        <v>86.905999999999992</v>
      </c>
      <c r="T61">
        <f>10*4.574</f>
        <v>45.739999999999995</v>
      </c>
      <c r="U61">
        <f>1*5.793</f>
        <v>5.7930000000000001</v>
      </c>
      <c r="V61">
        <f>17*5.793</f>
        <v>98.481000000000009</v>
      </c>
      <c r="W61">
        <f>17*5.281</f>
        <v>89.777000000000001</v>
      </c>
      <c r="X61">
        <f>14*5.281</f>
        <v>73.933999999999997</v>
      </c>
      <c r="Y61">
        <f>16*5.281</f>
        <v>84.495999999999995</v>
      </c>
      <c r="Z61">
        <f>17*4.572</f>
        <v>77.724000000000004</v>
      </c>
      <c r="AA61">
        <f>17*4.572</f>
        <v>77.724000000000004</v>
      </c>
      <c r="AB61">
        <f>17*4.572</f>
        <v>77.724000000000004</v>
      </c>
      <c r="AC61">
        <f>12*5.39</f>
        <v>64.679999999999993</v>
      </c>
      <c r="AD61">
        <f>16*5.39</f>
        <v>86.24</v>
      </c>
      <c r="AE61">
        <f>12*5.39</f>
        <v>64.679999999999993</v>
      </c>
      <c r="AF61">
        <f>15*5.281</f>
        <v>79.214999999999989</v>
      </c>
      <c r="AG61">
        <f>15*5.281</f>
        <v>79.214999999999989</v>
      </c>
      <c r="AH61">
        <f>13*5.281</f>
        <v>68.652999999999992</v>
      </c>
      <c r="AI61">
        <f>15*5.419</f>
        <v>81.284999999999997</v>
      </c>
      <c r="AJ61">
        <f>16*5.419</f>
        <v>86.703999999999994</v>
      </c>
      <c r="AK61">
        <f>16*5.419</f>
        <v>86.703999999999994</v>
      </c>
      <c r="AL61">
        <f>10*6.12</f>
        <v>61.2</v>
      </c>
      <c r="AM61">
        <f>14*6.12</f>
        <v>85.68</v>
      </c>
    </row>
    <row r="62" spans="1:51" x14ac:dyDescent="0.2">
      <c r="A62" t="s">
        <v>865</v>
      </c>
      <c r="B62" t="s">
        <v>933</v>
      </c>
      <c r="C62">
        <f>SUM(Table1[[#This Row],[1]:[62]])</f>
        <v>2770.3670000000002</v>
      </c>
      <c r="D62">
        <f>20*4.226</f>
        <v>84.52</v>
      </c>
      <c r="E62">
        <f>18*4.226</f>
        <v>76.067999999999998</v>
      </c>
      <c r="F62">
        <f>14*7.004</f>
        <v>98.055999999999997</v>
      </c>
      <c r="G62">
        <f>12*7.004</f>
        <v>84.048000000000002</v>
      </c>
      <c r="H62">
        <f>17*4.259</f>
        <v>72.403000000000006</v>
      </c>
      <c r="I62">
        <f>19*4.259</f>
        <v>80.921000000000006</v>
      </c>
      <c r="J62">
        <f>18*4.381</f>
        <v>78.858000000000004</v>
      </c>
      <c r="K62">
        <f>19*4.381</f>
        <v>83.239000000000004</v>
      </c>
      <c r="L62">
        <f>17*5.822</f>
        <v>98.974000000000004</v>
      </c>
      <c r="M62">
        <f>15*5.822</f>
        <v>87.33</v>
      </c>
      <c r="N62">
        <f>15*5.822</f>
        <v>87.33</v>
      </c>
      <c r="O62">
        <f>17*4.909</f>
        <v>83.453000000000003</v>
      </c>
      <c r="P62">
        <f>16*4.909</f>
        <v>78.543999999999997</v>
      </c>
      <c r="Q62">
        <f>21*4.326</f>
        <v>90.845999999999989</v>
      </c>
      <c r="R62">
        <f>22*4.326</f>
        <v>95.171999999999997</v>
      </c>
      <c r="S62">
        <f>20*4.657</f>
        <v>93.14</v>
      </c>
      <c r="T62">
        <f>18*4.657</f>
        <v>83.825999999999993</v>
      </c>
      <c r="U62">
        <f>19*4.574</f>
        <v>86.905999999999992</v>
      </c>
      <c r="V62">
        <f>10*4.574</f>
        <v>45.739999999999995</v>
      </c>
      <c r="W62">
        <f>8*5.793</f>
        <v>46.344000000000001</v>
      </c>
      <c r="X62">
        <f>17*5.793</f>
        <v>98.481000000000009</v>
      </c>
      <c r="Y62">
        <f>17*5.281</f>
        <v>89.777000000000001</v>
      </c>
      <c r="Z62">
        <f>4*5.281</f>
        <v>21.123999999999999</v>
      </c>
      <c r="AA62">
        <f>17*4.572</f>
        <v>77.724000000000004</v>
      </c>
      <c r="AB62">
        <f>17*4.572</f>
        <v>77.724000000000004</v>
      </c>
      <c r="AC62">
        <f>17*4.572</f>
        <v>77.724000000000004</v>
      </c>
      <c r="AD62">
        <f>12*5.39</f>
        <v>64.679999999999993</v>
      </c>
      <c r="AE62">
        <f>16*5.39</f>
        <v>86.24</v>
      </c>
      <c r="AF62">
        <f>12*5.39</f>
        <v>64.679999999999993</v>
      </c>
      <c r="AG62">
        <f>15*5.281</f>
        <v>79.214999999999989</v>
      </c>
      <c r="AH62">
        <f>15*5.281</f>
        <v>79.214999999999989</v>
      </c>
      <c r="AI62">
        <f>12*5.281</f>
        <v>63.372</v>
      </c>
      <c r="AJ62">
        <f>15*5.419</f>
        <v>81.284999999999997</v>
      </c>
      <c r="AK62">
        <f>16*5.419</f>
        <v>86.703999999999994</v>
      </c>
      <c r="AL62">
        <f>16*5.419</f>
        <v>86.703999999999994</v>
      </c>
    </row>
    <row r="63" spans="1:51" x14ac:dyDescent="0.2">
      <c r="A63" t="s">
        <v>203</v>
      </c>
      <c r="B63" t="s">
        <v>401</v>
      </c>
      <c r="C63">
        <f>SUM(Table1[[#This Row],[1]:[62]])</f>
        <v>2752.2589999999996</v>
      </c>
      <c r="D63">
        <f>12*4.428</f>
        <v>53.135999999999996</v>
      </c>
      <c r="E63">
        <f>13*4.428</f>
        <v>57.564</v>
      </c>
      <c r="F63">
        <f>12*4.428</f>
        <v>53.135999999999996</v>
      </c>
      <c r="G63">
        <f>15*4.653</f>
        <v>69.794999999999987</v>
      </c>
      <c r="H63">
        <f>11*4.653</f>
        <v>51.182999999999993</v>
      </c>
      <c r="I63">
        <f>19*4.653</f>
        <v>88.406999999999996</v>
      </c>
      <c r="J63">
        <f>13*5.451</f>
        <v>70.863</v>
      </c>
      <c r="K63">
        <f>11*5.451</f>
        <v>59.960999999999999</v>
      </c>
      <c r="L63">
        <f>13*6.174</f>
        <v>80.262</v>
      </c>
      <c r="M63">
        <f>13*6.174</f>
        <v>80.262</v>
      </c>
      <c r="N63">
        <f>13*5.412</f>
        <v>70.355999999999995</v>
      </c>
      <c r="O63">
        <f>17*4.361</f>
        <v>74.137</v>
      </c>
      <c r="P63">
        <f>17*4.361</f>
        <v>74.137</v>
      </c>
      <c r="Q63">
        <f>16*4.361</f>
        <v>69.775999999999996</v>
      </c>
      <c r="R63">
        <f>17*4.259</f>
        <v>72.403000000000006</v>
      </c>
      <c r="S63">
        <f>17*4.259</f>
        <v>72.403000000000006</v>
      </c>
      <c r="T63">
        <f>14*4.94</f>
        <v>69.160000000000011</v>
      </c>
      <c r="U63">
        <f>14*4.94</f>
        <v>69.160000000000011</v>
      </c>
      <c r="V63">
        <f>12*6.201</f>
        <v>74.411999999999992</v>
      </c>
      <c r="W63">
        <f>13*6.201</f>
        <v>80.613</v>
      </c>
      <c r="X63">
        <f>12*4.259</f>
        <v>51.108000000000004</v>
      </c>
      <c r="Y63">
        <f>11*4.259</f>
        <v>46.849000000000004</v>
      </c>
      <c r="Z63">
        <f>6*4.259</f>
        <v>25.554000000000002</v>
      </c>
      <c r="AA63">
        <f>16*5.345</f>
        <v>85.52</v>
      </c>
      <c r="AB63">
        <f>14*5.345</f>
        <v>74.83</v>
      </c>
      <c r="AC63">
        <f>14*5.345</f>
        <v>74.83</v>
      </c>
      <c r="AD63">
        <f>16*4.653</f>
        <v>74.447999999999993</v>
      </c>
      <c r="AE63">
        <f>14*4.653</f>
        <v>65.141999999999996</v>
      </c>
      <c r="AF63">
        <f>18*4.653</f>
        <v>83.753999999999991</v>
      </c>
      <c r="AG63">
        <f>14*5.822</f>
        <v>81.507999999999996</v>
      </c>
      <c r="AH63">
        <f>11*5.822</f>
        <v>64.042000000000002</v>
      </c>
      <c r="AI63">
        <f>16*5.822</f>
        <v>93.152000000000001</v>
      </c>
      <c r="AJ63">
        <f>15*4.428</f>
        <v>66.42</v>
      </c>
      <c r="AK63">
        <f>16*4.428</f>
        <v>70.847999999999999</v>
      </c>
      <c r="AL63">
        <f>17*4.428</f>
        <v>75.275999999999996</v>
      </c>
      <c r="AM63">
        <f>20*4.005</f>
        <v>80.099999999999994</v>
      </c>
      <c r="AN63">
        <f>20*4.005</f>
        <v>80.099999999999994</v>
      </c>
      <c r="AO63">
        <f>19*4.657</f>
        <v>88.483000000000004</v>
      </c>
      <c r="AP63">
        <f>17*4.657</f>
        <v>79.168999999999997</v>
      </c>
    </row>
    <row r="64" spans="1:51" x14ac:dyDescent="0.2">
      <c r="A64" t="s">
        <v>323</v>
      </c>
      <c r="B64" t="s">
        <v>929</v>
      </c>
      <c r="C64">
        <f>SUM(Table1[[#This Row],[1]:[62]])</f>
        <v>2738.6419999999998</v>
      </c>
      <c r="D64">
        <f>20*5.278</f>
        <v>105.55999999999999</v>
      </c>
      <c r="E64">
        <f>16*5.278</f>
        <v>84.447999999999993</v>
      </c>
      <c r="F64">
        <f>19*5.412</f>
        <v>102.828</v>
      </c>
      <c r="G64">
        <f>22*5.412</f>
        <v>119.06399999999999</v>
      </c>
      <c r="H64">
        <f>18*4.909</f>
        <v>88.361999999999995</v>
      </c>
      <c r="I64">
        <f>22*4.909</f>
        <v>107.99799999999999</v>
      </c>
      <c r="J64">
        <f>23*3.337</f>
        <v>76.751000000000005</v>
      </c>
      <c r="K64">
        <f>20*3.337</f>
        <v>66.740000000000009</v>
      </c>
      <c r="L64">
        <f>21*4.657</f>
        <v>97.796999999999997</v>
      </c>
      <c r="M64">
        <f>17*4.657</f>
        <v>79.168999999999997</v>
      </c>
      <c r="N64">
        <f>21*4.326</f>
        <v>90.845999999999989</v>
      </c>
      <c r="O64">
        <f>11*4.326</f>
        <v>47.585999999999999</v>
      </c>
      <c r="P64">
        <f>12*5.891</f>
        <v>70.692000000000007</v>
      </c>
      <c r="Q64">
        <f>12*7.004</f>
        <v>84.048000000000002</v>
      </c>
      <c r="R64">
        <f>19*4.381</f>
        <v>83.239000000000004</v>
      </c>
      <c r="S64">
        <f>23*4.381</f>
        <v>100.76300000000001</v>
      </c>
      <c r="T64">
        <f>18*5.793</f>
        <v>104.274</v>
      </c>
      <c r="U64">
        <f>22*5.793</f>
        <v>127.446</v>
      </c>
      <c r="V64">
        <f>17*5.281</f>
        <v>89.777000000000001</v>
      </c>
      <c r="W64">
        <f>14*5.281</f>
        <v>73.933999999999997</v>
      </c>
      <c r="X64">
        <f>16*5.281</f>
        <v>84.495999999999995</v>
      </c>
      <c r="Y64">
        <f>17*4.572</f>
        <v>77.724000000000004</v>
      </c>
      <c r="Z64">
        <f>17*4.572</f>
        <v>77.724000000000004</v>
      </c>
      <c r="AA64">
        <f>12*5.39</f>
        <v>64.679999999999993</v>
      </c>
      <c r="AB64">
        <f>16*5.39</f>
        <v>86.24</v>
      </c>
      <c r="AC64">
        <f>12*5.39</f>
        <v>64.679999999999993</v>
      </c>
      <c r="AD64">
        <f>15*5.281</f>
        <v>79.214999999999989</v>
      </c>
      <c r="AE64">
        <f>15*5.281</f>
        <v>79.214999999999989</v>
      </c>
      <c r="AF64">
        <f>13*5.281</f>
        <v>68.652999999999992</v>
      </c>
      <c r="AG64">
        <f>15*5.419</f>
        <v>81.284999999999997</v>
      </c>
      <c r="AH64">
        <f>16*5.419</f>
        <v>86.703999999999994</v>
      </c>
      <c r="AI64">
        <f>16*5.419</f>
        <v>86.703999999999994</v>
      </c>
    </row>
    <row r="65" spans="1:50" x14ac:dyDescent="0.2">
      <c r="A65" t="s">
        <v>53</v>
      </c>
      <c r="B65" t="s">
        <v>1374</v>
      </c>
      <c r="C65">
        <f>SUM(Table1[[#This Row],[1]:[62]])</f>
        <v>2724.5540000000001</v>
      </c>
      <c r="D65">
        <f>16*5.822</f>
        <v>93.152000000000001</v>
      </c>
      <c r="E65">
        <f>16*5.822</f>
        <v>93.152000000000001</v>
      </c>
      <c r="F65">
        <f>16*5.822</f>
        <v>93.152000000000001</v>
      </c>
      <c r="G65">
        <f>15*5.245</f>
        <v>78.674999999999997</v>
      </c>
      <c r="H65">
        <f>18*5.245</f>
        <v>94.41</v>
      </c>
      <c r="I65">
        <f>15*5.245</f>
        <v>78.674999999999997</v>
      </c>
      <c r="J65">
        <f>12*5.793</f>
        <v>69.516000000000005</v>
      </c>
      <c r="K65">
        <f>15*5.793</f>
        <v>86.894999999999996</v>
      </c>
      <c r="L65">
        <f>5*5.793</f>
        <v>28.965</v>
      </c>
      <c r="M65">
        <f>17*4.226</f>
        <v>71.841999999999999</v>
      </c>
      <c r="N65">
        <f>17*4.226</f>
        <v>71.841999999999999</v>
      </c>
      <c r="O65">
        <f>17*4.226</f>
        <v>71.841999999999999</v>
      </c>
      <c r="P65">
        <f>15*4.085</f>
        <v>61.274999999999999</v>
      </c>
      <c r="Q65">
        <f>16*4.085</f>
        <v>65.36</v>
      </c>
      <c r="R65">
        <f>14*5.793</f>
        <v>81.102000000000004</v>
      </c>
      <c r="S65">
        <f>14*5.793</f>
        <v>81.102000000000004</v>
      </c>
      <c r="T65">
        <f>11*5.793</f>
        <v>63.722999999999999</v>
      </c>
      <c r="U65">
        <f>1*5.245</f>
        <v>5.2450000000000001</v>
      </c>
      <c r="V65">
        <f>16*5.245</f>
        <v>83.92</v>
      </c>
      <c r="W65">
        <f>17*5.245</f>
        <v>89.165000000000006</v>
      </c>
      <c r="X65">
        <f>13*4.909</f>
        <v>63.817</v>
      </c>
      <c r="Y65">
        <f>16*4.909</f>
        <v>78.543999999999997</v>
      </c>
      <c r="Z65">
        <f>3*4.657</f>
        <v>13.971</v>
      </c>
      <c r="AA65">
        <f>17*4.657</f>
        <v>79.168999999999997</v>
      </c>
      <c r="AB65">
        <f>4*4.657</f>
        <v>18.628</v>
      </c>
      <c r="AC65">
        <f>17*4.226</f>
        <v>71.841999999999999</v>
      </c>
      <c r="AD65">
        <f>17*4.226</f>
        <v>71.841999999999999</v>
      </c>
      <c r="AE65">
        <f>16*4.226</f>
        <v>67.616</v>
      </c>
      <c r="AF65">
        <f>16*4.226</f>
        <v>67.616</v>
      </c>
      <c r="AG65">
        <f>16*4.653</f>
        <v>74.447999999999993</v>
      </c>
      <c r="AH65">
        <f>14*4.653</f>
        <v>65.141999999999996</v>
      </c>
      <c r="AI65">
        <f>13*4.653</f>
        <v>60.488999999999997</v>
      </c>
      <c r="AJ65">
        <f>18*4.005</f>
        <v>72.09</v>
      </c>
      <c r="AK65">
        <f>19*4.005</f>
        <v>76.094999999999999</v>
      </c>
      <c r="AL65">
        <f>17*5.345</f>
        <v>90.864999999999995</v>
      </c>
      <c r="AM65">
        <f>13*5.345</f>
        <v>69.484999999999999</v>
      </c>
      <c r="AN65">
        <f>15*5.345</f>
        <v>80.174999999999997</v>
      </c>
      <c r="AO65">
        <f>17*4.657</f>
        <v>79.168999999999997</v>
      </c>
      <c r="AP65">
        <f>13*4.657</f>
        <v>60.540999999999997</v>
      </c>
    </row>
    <row r="66" spans="1:50" x14ac:dyDescent="0.2">
      <c r="A66" t="s">
        <v>120</v>
      </c>
      <c r="B66" t="s">
        <v>121</v>
      </c>
      <c r="C66">
        <f>SUM(Table1[[#This Row],[1]:[62]])</f>
        <v>2709.5859999999998</v>
      </c>
      <c r="D66">
        <f>21*4.326</f>
        <v>90.845999999999989</v>
      </c>
      <c r="E66">
        <f>22*4.326</f>
        <v>95.171999999999997</v>
      </c>
      <c r="F66">
        <f>15*4.653</f>
        <v>69.794999999999987</v>
      </c>
      <c r="G66">
        <f>10*4.653</f>
        <v>46.529999999999994</v>
      </c>
      <c r="H66">
        <f>16*4.653</f>
        <v>74.447999999999993</v>
      </c>
      <c r="I66">
        <f>15*5.822</f>
        <v>87.33</v>
      </c>
      <c r="J66">
        <f>10*5.822</f>
        <v>58.22</v>
      </c>
      <c r="K66">
        <f>16*5.822</f>
        <v>93.152000000000001</v>
      </c>
      <c r="L66">
        <f>9*5.793</f>
        <v>52.137</v>
      </c>
      <c r="M66">
        <f>18*5.793</f>
        <v>104.274</v>
      </c>
      <c r="N66">
        <f>21*4.555</f>
        <v>95.655000000000001</v>
      </c>
      <c r="O66">
        <f>19*4.555</f>
        <v>86.544999999999987</v>
      </c>
      <c r="P66">
        <f>7*7.004</f>
        <v>49.027999999999999</v>
      </c>
      <c r="Q66">
        <f>2*7.004</f>
        <v>14.007999999999999</v>
      </c>
      <c r="R66">
        <f>18*4.428</f>
        <v>79.703999999999994</v>
      </c>
      <c r="S66">
        <f>20*4.428</f>
        <v>88.56</v>
      </c>
      <c r="T66">
        <f>17*4.657</f>
        <v>79.168999999999997</v>
      </c>
      <c r="U66">
        <f>10*4.657</f>
        <v>46.57</v>
      </c>
      <c r="V66">
        <f>17*4.653</f>
        <v>79.100999999999999</v>
      </c>
      <c r="W66">
        <f>12*4.653</f>
        <v>55.835999999999999</v>
      </c>
      <c r="X66">
        <f>19*4.653</f>
        <v>88.406999999999996</v>
      </c>
      <c r="Y66">
        <f>2*5.345</f>
        <v>10.69</v>
      </c>
      <c r="Z66">
        <f>17*5.345</f>
        <v>90.864999999999995</v>
      </c>
      <c r="AA66">
        <f>17*3.321</f>
        <v>56.457000000000001</v>
      </c>
      <c r="AB66">
        <f>18*3.321</f>
        <v>59.778000000000006</v>
      </c>
      <c r="AC66">
        <f>23*3.321</f>
        <v>76.38300000000001</v>
      </c>
      <c r="AD66">
        <f>18*3.8</f>
        <v>68.399999999999991</v>
      </c>
      <c r="AE66">
        <f>18*3.8</f>
        <v>68.399999999999991</v>
      </c>
      <c r="AF66">
        <f>23*3.8</f>
        <v>87.399999999999991</v>
      </c>
      <c r="AG66">
        <f>22*3.03</f>
        <v>66.66</v>
      </c>
      <c r="AH66">
        <f>22*3.03</f>
        <v>66.66</v>
      </c>
      <c r="AI66">
        <f>27*3.03</f>
        <v>81.809999999999988</v>
      </c>
      <c r="AJ66">
        <f>19*2.62</f>
        <v>49.78</v>
      </c>
      <c r="AK66">
        <f>25*2.62</f>
        <v>65.5</v>
      </c>
      <c r="AL66">
        <f>30*2.62</f>
        <v>78.600000000000009</v>
      </c>
      <c r="AM66">
        <f>18*3.932</f>
        <v>70.775999999999996</v>
      </c>
      <c r="AN66">
        <f>18*3.932</f>
        <v>70.775999999999996</v>
      </c>
      <c r="AO66">
        <f>27*3.932</f>
        <v>106.164</v>
      </c>
    </row>
    <row r="67" spans="1:50" x14ac:dyDescent="0.2">
      <c r="A67" t="s">
        <v>435</v>
      </c>
      <c r="B67" t="s">
        <v>633</v>
      </c>
      <c r="C67">
        <f>SUM(Table1[[#This Row],[1]:[62]])</f>
        <v>2706.1530000000002</v>
      </c>
      <c r="D67">
        <f>12*5.922</f>
        <v>71.063999999999993</v>
      </c>
      <c r="E67">
        <f>12*5.922</f>
        <v>71.063999999999993</v>
      </c>
      <c r="F67">
        <f>12*5.922</f>
        <v>71.063999999999993</v>
      </c>
      <c r="G67">
        <f>13*5.403</f>
        <v>70.23899999999999</v>
      </c>
      <c r="H67">
        <f>13*5.403</f>
        <v>70.23899999999999</v>
      </c>
      <c r="I67">
        <f>12*5.403</f>
        <v>64.835999999999999</v>
      </c>
      <c r="J67">
        <f>15*4.226</f>
        <v>63.39</v>
      </c>
      <c r="K67">
        <f>17*4.226</f>
        <v>71.841999999999999</v>
      </c>
      <c r="L67">
        <f>17*4.226</f>
        <v>71.841999999999999</v>
      </c>
      <c r="M67">
        <f>15*4.085</f>
        <v>61.274999999999999</v>
      </c>
      <c r="N67">
        <f>15*4.085</f>
        <v>61.274999999999999</v>
      </c>
      <c r="O67">
        <f>15*4.085</f>
        <v>61.274999999999999</v>
      </c>
      <c r="P67">
        <f>14*5.793</f>
        <v>81.102000000000004</v>
      </c>
      <c r="Q67">
        <f>14*5.793</f>
        <v>81.102000000000004</v>
      </c>
      <c r="R67">
        <f>11*5.793</f>
        <v>63.722999999999999</v>
      </c>
      <c r="S67">
        <f>15*5.245</f>
        <v>78.674999999999997</v>
      </c>
      <c r="T67">
        <f>16*5.245</f>
        <v>83.92</v>
      </c>
      <c r="U67">
        <f>17*5.245</f>
        <v>89.165000000000006</v>
      </c>
      <c r="V67">
        <f>13*4.909</f>
        <v>63.817</v>
      </c>
      <c r="W67">
        <f>16*4.909</f>
        <v>78.543999999999997</v>
      </c>
      <c r="X67">
        <f>19*4.657</f>
        <v>88.483000000000004</v>
      </c>
      <c r="Y67">
        <f>17*4.657</f>
        <v>79.168999999999997</v>
      </c>
      <c r="Z67">
        <f>4*4.657</f>
        <v>18.628</v>
      </c>
      <c r="AA67">
        <f>17*4.226</f>
        <v>71.841999999999999</v>
      </c>
      <c r="AB67">
        <f>17*4.226</f>
        <v>71.841999999999999</v>
      </c>
      <c r="AC67">
        <f>16*4.226</f>
        <v>67.616</v>
      </c>
      <c r="AD67">
        <f>15*4.226</f>
        <v>63.39</v>
      </c>
      <c r="AE67">
        <f>19*4.657</f>
        <v>88.483000000000004</v>
      </c>
      <c r="AF67">
        <f>14*4.657</f>
        <v>65.198000000000008</v>
      </c>
      <c r="AG67">
        <f>13*4.657</f>
        <v>60.540999999999997</v>
      </c>
      <c r="AH67">
        <f>16*4.653</f>
        <v>74.447999999999993</v>
      </c>
      <c r="AI67">
        <f>14*4.653</f>
        <v>65.141999999999996</v>
      </c>
      <c r="AJ67">
        <f>14*4.653</f>
        <v>65.141999999999996</v>
      </c>
      <c r="AK67">
        <f>20*4.005</f>
        <v>80.099999999999994</v>
      </c>
      <c r="AL67">
        <f>17*4.657</f>
        <v>79.168999999999997</v>
      </c>
      <c r="AM67">
        <f>13*4.657</f>
        <v>60.540999999999997</v>
      </c>
      <c r="AN67">
        <f>19*4.657</f>
        <v>88.483000000000004</v>
      </c>
      <c r="AO67">
        <f>19*4.657</f>
        <v>88.483000000000004</v>
      </c>
    </row>
    <row r="68" spans="1:50" x14ac:dyDescent="0.2">
      <c r="A68" t="s">
        <v>382</v>
      </c>
      <c r="B68" t="s">
        <v>1375</v>
      </c>
      <c r="C68">
        <f>SUM(Table1[[#This Row],[1]:[62]])</f>
        <v>2684.373</v>
      </c>
      <c r="D68">
        <f>15*3.185</f>
        <v>47.774999999999999</v>
      </c>
      <c r="E68">
        <f>13*3.185</f>
        <v>41.405000000000001</v>
      </c>
      <c r="F68">
        <f>18*3.185</f>
        <v>57.33</v>
      </c>
      <c r="G68">
        <f>9*5.891</f>
        <v>53.018999999999998</v>
      </c>
      <c r="H68">
        <f>9*5.891</f>
        <v>53.018999999999998</v>
      </c>
      <c r="I68">
        <f>11*5.891</f>
        <v>64.801000000000002</v>
      </c>
      <c r="J68">
        <f>11*4.778</f>
        <v>52.557999999999993</v>
      </c>
      <c r="K68">
        <f>11*4.778</f>
        <v>52.557999999999993</v>
      </c>
      <c r="L68">
        <f>14*4.778</f>
        <v>66.891999999999996</v>
      </c>
      <c r="M68">
        <f>5*3.792</f>
        <v>18.96</v>
      </c>
      <c r="N68">
        <f>15*3.792</f>
        <v>56.879999999999995</v>
      </c>
      <c r="O68">
        <f>19*3.792</f>
        <v>72.048000000000002</v>
      </c>
      <c r="P68">
        <f>15*4.332</f>
        <v>64.98</v>
      </c>
      <c r="Q68">
        <f>12*4.332</f>
        <v>51.983999999999995</v>
      </c>
      <c r="R68">
        <f>7*4.332</f>
        <v>30.323999999999998</v>
      </c>
      <c r="S68">
        <f>12*4.259</f>
        <v>51.108000000000004</v>
      </c>
      <c r="T68">
        <f>11*4.259</f>
        <v>46.849000000000004</v>
      </c>
      <c r="U68">
        <f>3*4.259</f>
        <v>12.777000000000001</v>
      </c>
      <c r="V68">
        <f>20*2.039</f>
        <v>40.78</v>
      </c>
      <c r="W68">
        <f>20*2.039</f>
        <v>40.78</v>
      </c>
      <c r="X68">
        <f>22*2.039</f>
        <v>44.858000000000004</v>
      </c>
      <c r="Y68">
        <f>14*4.003</f>
        <v>56.042000000000002</v>
      </c>
      <c r="Z68">
        <f>14*4.003</f>
        <v>56.042000000000002</v>
      </c>
      <c r="AA68">
        <f>17*4.003</f>
        <v>68.051000000000002</v>
      </c>
      <c r="AB68">
        <f>22*2.64</f>
        <v>58.080000000000005</v>
      </c>
      <c r="AC68">
        <f>18*2.64</f>
        <v>47.52</v>
      </c>
      <c r="AD68">
        <f>23*2.64</f>
        <v>60.720000000000006</v>
      </c>
      <c r="AE68">
        <f>14*3.916</f>
        <v>54.823999999999998</v>
      </c>
      <c r="AF68">
        <f>14*3.916</f>
        <v>54.823999999999998</v>
      </c>
      <c r="AG68">
        <f>18*3.916</f>
        <v>70.488</v>
      </c>
      <c r="AH68">
        <f>13*5.891</f>
        <v>76.582999999999998</v>
      </c>
      <c r="AI68">
        <f>14*5.891</f>
        <v>82.474000000000004</v>
      </c>
      <c r="AJ68">
        <f>14*5.281</f>
        <v>73.933999999999997</v>
      </c>
      <c r="AK68">
        <f>15*5.281</f>
        <v>79.214999999999989</v>
      </c>
      <c r="AL68">
        <f>11*5.281</f>
        <v>58.090999999999994</v>
      </c>
      <c r="AM68">
        <f>15*4.572</f>
        <v>68.58</v>
      </c>
      <c r="AN68">
        <f>16*4.572</f>
        <v>73.152000000000001</v>
      </c>
      <c r="AO68">
        <f>3*4.572</f>
        <v>13.716000000000001</v>
      </c>
      <c r="AP68">
        <f>10*5.39</f>
        <v>53.9</v>
      </c>
      <c r="AQ68">
        <f>14*5.39</f>
        <v>75.459999999999994</v>
      </c>
      <c r="AR68">
        <f>8*5.39</f>
        <v>43.12</v>
      </c>
      <c r="AS68">
        <f>16*5.281</f>
        <v>84.495999999999995</v>
      </c>
      <c r="AT68">
        <f>16*5.281</f>
        <v>84.495999999999995</v>
      </c>
      <c r="AU68">
        <f>15*5.281</f>
        <v>79.214999999999989</v>
      </c>
      <c r="AV68">
        <f>13*5.419</f>
        <v>70.446999999999989</v>
      </c>
      <c r="AW68">
        <f>6*5.419</f>
        <v>32.513999999999996</v>
      </c>
      <c r="AX68">
        <f>16*5.419</f>
        <v>86.703999999999994</v>
      </c>
    </row>
    <row r="69" spans="1:50" x14ac:dyDescent="0.2">
      <c r="A69" t="s">
        <v>97</v>
      </c>
      <c r="B69" t="s">
        <v>98</v>
      </c>
      <c r="C69">
        <f>SUM(Table1[[#This Row],[1]:[62]])</f>
        <v>2683.9839999999995</v>
      </c>
      <c r="D69">
        <f>21*4.326</f>
        <v>90.845999999999989</v>
      </c>
      <c r="E69">
        <f>22*4.326</f>
        <v>95.171999999999997</v>
      </c>
      <c r="F69">
        <f>16*4.653</f>
        <v>74.447999999999993</v>
      </c>
      <c r="G69">
        <f>9*4.653</f>
        <v>41.876999999999995</v>
      </c>
      <c r="H69">
        <f>16*4.653</f>
        <v>74.447999999999993</v>
      </c>
      <c r="I69">
        <f>15*5.822</f>
        <v>87.33</v>
      </c>
      <c r="J69">
        <f>10*5.822</f>
        <v>58.22</v>
      </c>
      <c r="K69">
        <f>16*5.822</f>
        <v>93.152000000000001</v>
      </c>
      <c r="L69">
        <f>12*5.793</f>
        <v>69.516000000000005</v>
      </c>
      <c r="M69">
        <f>18*5.793</f>
        <v>104.274</v>
      </c>
      <c r="N69">
        <f>21*4.555</f>
        <v>95.655000000000001</v>
      </c>
      <c r="O69">
        <f>19*4.555</f>
        <v>86.544999999999987</v>
      </c>
      <c r="P69">
        <f>7*7.004</f>
        <v>49.027999999999999</v>
      </c>
      <c r="Q69">
        <f>12*7.004</f>
        <v>84.048000000000002</v>
      </c>
      <c r="R69">
        <f>11*4.428</f>
        <v>48.707999999999998</v>
      </c>
      <c r="S69">
        <f>20*4.428</f>
        <v>88.56</v>
      </c>
      <c r="T69">
        <f>4*4.657</f>
        <v>18.628</v>
      </c>
      <c r="U69">
        <f>17*4.657</f>
        <v>79.168999999999997</v>
      </c>
      <c r="V69">
        <f>16*5.345</f>
        <v>85.52</v>
      </c>
      <c r="W69">
        <f>17*5.345</f>
        <v>90.864999999999995</v>
      </c>
      <c r="X69">
        <f>17*5.281</f>
        <v>89.777000000000001</v>
      </c>
      <c r="Y69">
        <f>14*5.281</f>
        <v>73.933999999999997</v>
      </c>
      <c r="Z69">
        <f>16*5.281</f>
        <v>84.495999999999995</v>
      </c>
      <c r="AA69">
        <f>17*4.572</f>
        <v>77.724000000000004</v>
      </c>
      <c r="AB69">
        <f>17*4.572</f>
        <v>77.724000000000004</v>
      </c>
      <c r="AC69">
        <f>17*4.572</f>
        <v>77.724000000000004</v>
      </c>
      <c r="AD69">
        <f>10*5.39</f>
        <v>53.9</v>
      </c>
      <c r="AE69">
        <f>16*5.39</f>
        <v>86.24</v>
      </c>
      <c r="AF69">
        <f>12*5.39</f>
        <v>64.679999999999993</v>
      </c>
      <c r="AG69">
        <f>15*5.281</f>
        <v>79.214999999999989</v>
      </c>
      <c r="AH69">
        <f>15*5.281</f>
        <v>79.214999999999989</v>
      </c>
      <c r="AI69">
        <f>13*5.281</f>
        <v>68.652999999999992</v>
      </c>
      <c r="AJ69">
        <f>15*5.419</f>
        <v>81.284999999999997</v>
      </c>
      <c r="AK69">
        <f>16*5.419</f>
        <v>86.703999999999994</v>
      </c>
      <c r="AL69">
        <f>16*5.419</f>
        <v>86.703999999999994</v>
      </c>
    </row>
    <row r="70" spans="1:50" x14ac:dyDescent="0.2">
      <c r="A70" t="s">
        <v>386</v>
      </c>
      <c r="B70" t="s">
        <v>406</v>
      </c>
      <c r="C70">
        <f>SUM(Table1[[#This Row],[1]:[62]])</f>
        <v>2681.8720000000008</v>
      </c>
      <c r="D70">
        <f>15*3.185</f>
        <v>47.774999999999999</v>
      </c>
      <c r="E70">
        <f>13*3.185</f>
        <v>41.405000000000001</v>
      </c>
      <c r="F70">
        <f>18*3.185</f>
        <v>57.33</v>
      </c>
      <c r="G70">
        <f>9*5.891</f>
        <v>53.018999999999998</v>
      </c>
      <c r="H70">
        <f>9*5.891</f>
        <v>53.018999999999998</v>
      </c>
      <c r="I70">
        <f>11*5.891</f>
        <v>64.801000000000002</v>
      </c>
      <c r="J70">
        <f>11*4.778</f>
        <v>52.557999999999993</v>
      </c>
      <c r="K70">
        <f>11*4.778</f>
        <v>52.557999999999993</v>
      </c>
      <c r="L70">
        <f>5*3.792</f>
        <v>18.96</v>
      </c>
      <c r="M70">
        <f>15*3.792</f>
        <v>56.879999999999995</v>
      </c>
      <c r="N70">
        <f>19*3.792</f>
        <v>72.048000000000002</v>
      </c>
      <c r="O70">
        <f>15*4.332</f>
        <v>64.98</v>
      </c>
      <c r="P70">
        <f>15*4.332</f>
        <v>64.98</v>
      </c>
      <c r="Q70">
        <f>2*4.332</f>
        <v>8.6639999999999997</v>
      </c>
      <c r="R70">
        <f>12*4.259</f>
        <v>51.108000000000004</v>
      </c>
      <c r="S70">
        <f>11*4.259</f>
        <v>46.849000000000004</v>
      </c>
      <c r="T70">
        <f>6*4.259</f>
        <v>25.554000000000002</v>
      </c>
      <c r="U70">
        <f>20*2.039</f>
        <v>40.78</v>
      </c>
      <c r="V70">
        <f>20*2.039</f>
        <v>40.78</v>
      </c>
      <c r="W70">
        <f>23*2.039</f>
        <v>46.897000000000006</v>
      </c>
      <c r="X70">
        <f>14*4.003</f>
        <v>56.042000000000002</v>
      </c>
      <c r="Y70">
        <f>14*4.003</f>
        <v>56.042000000000002</v>
      </c>
      <c r="Z70">
        <f>17*4.003</f>
        <v>68.051000000000002</v>
      </c>
      <c r="AA70">
        <f>22*2.64</f>
        <v>58.080000000000005</v>
      </c>
      <c r="AB70">
        <f>20*2.64</f>
        <v>52.800000000000004</v>
      </c>
      <c r="AC70">
        <f>5*2.64</f>
        <v>13.200000000000001</v>
      </c>
      <c r="AD70">
        <f>14*3.916</f>
        <v>54.823999999999998</v>
      </c>
      <c r="AE70">
        <f>14*3.916</f>
        <v>54.823999999999998</v>
      </c>
      <c r="AF70">
        <f>18*3.916</f>
        <v>70.488</v>
      </c>
      <c r="AG70">
        <f>14*5.281</f>
        <v>73.933999999999997</v>
      </c>
      <c r="AH70">
        <f>15*5.281</f>
        <v>79.214999999999989</v>
      </c>
      <c r="AI70">
        <f>11*5.281</f>
        <v>58.090999999999994</v>
      </c>
      <c r="AJ70">
        <f>15*4.572</f>
        <v>68.58</v>
      </c>
      <c r="AK70">
        <f>16*4.572</f>
        <v>73.152000000000001</v>
      </c>
      <c r="AL70">
        <f>12*4.572</f>
        <v>54.864000000000004</v>
      </c>
      <c r="AM70">
        <f>10*5.39</f>
        <v>53.9</v>
      </c>
      <c r="AN70">
        <f>14*5.39</f>
        <v>75.459999999999994</v>
      </c>
      <c r="AO70">
        <f>15*5.39</f>
        <v>80.849999999999994</v>
      </c>
      <c r="AP70">
        <f>16*5.281</f>
        <v>84.495999999999995</v>
      </c>
      <c r="AQ70">
        <f>16*5.281</f>
        <v>84.495999999999995</v>
      </c>
      <c r="AR70">
        <f>15*5.281</f>
        <v>79.214999999999989</v>
      </c>
      <c r="AS70">
        <f>13*5.419</f>
        <v>70.446999999999989</v>
      </c>
      <c r="AT70">
        <f>14*5.419</f>
        <v>75.866</v>
      </c>
      <c r="AU70">
        <f>16*5.419</f>
        <v>86.703999999999994</v>
      </c>
      <c r="AV70">
        <f>14*5.281</f>
        <v>73.933999999999997</v>
      </c>
      <c r="AW70">
        <f>12*5.281</f>
        <v>63.372</v>
      </c>
    </row>
    <row r="71" spans="1:50" x14ac:dyDescent="0.2">
      <c r="A71" t="s">
        <v>87</v>
      </c>
      <c r="B71" t="s">
        <v>88</v>
      </c>
      <c r="C71">
        <f>SUM(Table1[[#This Row],[1]:[62]])</f>
        <v>2664.9210000000003</v>
      </c>
      <c r="D71">
        <f>18*5.245</f>
        <v>94.41</v>
      </c>
      <c r="E71">
        <f>15*5.245</f>
        <v>78.674999999999997</v>
      </c>
      <c r="F71">
        <f>12*5.793</f>
        <v>69.516000000000005</v>
      </c>
      <c r="G71">
        <f>15*5.793</f>
        <v>86.894999999999996</v>
      </c>
      <c r="H71">
        <f>14*5.793</f>
        <v>81.102000000000004</v>
      </c>
      <c r="I71">
        <f>9*4.361</f>
        <v>39.248999999999995</v>
      </c>
      <c r="J71">
        <f>17*4.361</f>
        <v>74.137</v>
      </c>
      <c r="K71">
        <f>15*4.326</f>
        <v>64.89</v>
      </c>
      <c r="L71">
        <f>1*4.326</f>
        <v>4.3259999999999996</v>
      </c>
      <c r="M71">
        <f>12*4.326</f>
        <v>51.911999999999992</v>
      </c>
      <c r="N71">
        <f>12*4.326</f>
        <v>51.911999999999992</v>
      </c>
      <c r="O71">
        <f>14*4.326</f>
        <v>60.563999999999993</v>
      </c>
      <c r="P71">
        <f>15*4.326</f>
        <v>64.89</v>
      </c>
      <c r="Q71">
        <f>17*4.241</f>
        <v>72.096999999999994</v>
      </c>
      <c r="R71">
        <f>17*4.241</f>
        <v>72.096999999999994</v>
      </c>
      <c r="S71">
        <f>14*4.241</f>
        <v>59.373999999999995</v>
      </c>
      <c r="T71">
        <f>16*4.212</f>
        <v>67.391999999999996</v>
      </c>
      <c r="U71">
        <f>11*4.212</f>
        <v>46.331999999999994</v>
      </c>
      <c r="V71">
        <f>12*5.922</f>
        <v>71.063999999999993</v>
      </c>
      <c r="W71">
        <f>12*5.922</f>
        <v>71.063999999999993</v>
      </c>
      <c r="X71">
        <f>2*5.922</f>
        <v>11.843999999999999</v>
      </c>
      <c r="Y71">
        <f>13*5.403</f>
        <v>70.23899999999999</v>
      </c>
      <c r="Z71">
        <f>13*5.403</f>
        <v>70.23899999999999</v>
      </c>
      <c r="AA71">
        <f>12*5.403</f>
        <v>64.835999999999999</v>
      </c>
      <c r="AB71">
        <f>19*4.657</f>
        <v>88.483000000000004</v>
      </c>
      <c r="AC71">
        <f>17*4.657</f>
        <v>79.168999999999997</v>
      </c>
      <c r="AD71">
        <f>4*4.657</f>
        <v>18.628</v>
      </c>
      <c r="AE71">
        <f>17*4.226</f>
        <v>71.841999999999999</v>
      </c>
      <c r="AF71">
        <f>17*4.226</f>
        <v>71.841999999999999</v>
      </c>
      <c r="AG71">
        <f>16*4.653</f>
        <v>74.447999999999993</v>
      </c>
      <c r="AH71">
        <f>1*4.653</f>
        <v>4.6529999999999996</v>
      </c>
      <c r="AI71">
        <f>14*4.653</f>
        <v>65.141999999999996</v>
      </c>
      <c r="AJ71">
        <f>18*4.005</f>
        <v>72.09</v>
      </c>
      <c r="AK71">
        <f>20*4.005</f>
        <v>80.099999999999994</v>
      </c>
      <c r="AL71">
        <f>19*4.005</f>
        <v>76.094999999999999</v>
      </c>
      <c r="AM71">
        <f>17*5.345</f>
        <v>90.864999999999995</v>
      </c>
      <c r="AN71">
        <f>12*5.345</f>
        <v>64.14</v>
      </c>
      <c r="AO71">
        <f>15*5.345</f>
        <v>80.174999999999997</v>
      </c>
      <c r="AP71">
        <f>17*4.657</f>
        <v>79.168999999999997</v>
      </c>
      <c r="AQ71">
        <f>13*4.657</f>
        <v>60.540999999999997</v>
      </c>
      <c r="AR71">
        <f>19*4.657</f>
        <v>88.483000000000004</v>
      </c>
    </row>
    <row r="72" spans="1:50" x14ac:dyDescent="0.2">
      <c r="A72" t="s">
        <v>303</v>
      </c>
      <c r="B72" t="s">
        <v>304</v>
      </c>
      <c r="C72">
        <f>SUM(Table1[[#This Row],[1]:[62]])</f>
        <v>2654.1869999999999</v>
      </c>
      <c r="D72">
        <f>5*5.278</f>
        <v>26.389999999999997</v>
      </c>
      <c r="E72">
        <f>14*5.412</f>
        <v>75.768000000000001</v>
      </c>
      <c r="F72">
        <f>32*5.412</f>
        <v>173.184</v>
      </c>
      <c r="G72">
        <f>20*6.174</f>
        <v>123.48</v>
      </c>
      <c r="H72">
        <f>28*6.174</f>
        <v>172.87200000000001</v>
      </c>
      <c r="I72">
        <f>25*4.909</f>
        <v>122.72499999999999</v>
      </c>
      <c r="J72">
        <f>35*4.909</f>
        <v>171.815</v>
      </c>
      <c r="K72">
        <f>30*3.337</f>
        <v>100.11</v>
      </c>
      <c r="L72">
        <f>25*4.657</f>
        <v>116.425</v>
      </c>
      <c r="M72">
        <f>37*4.657</f>
        <v>172.309</v>
      </c>
      <c r="N72">
        <f>28*4.326</f>
        <v>121.12799999999999</v>
      </c>
      <c r="O72">
        <f>40*4.326</f>
        <v>173.04</v>
      </c>
      <c r="P72">
        <f>21*5.891</f>
        <v>123.711</v>
      </c>
      <c r="Q72">
        <f>29*5.891</f>
        <v>170.839</v>
      </c>
      <c r="R72">
        <f>18*7.004</f>
        <v>126.07199999999999</v>
      </c>
      <c r="S72">
        <f>19*7.004</f>
        <v>133.07599999999999</v>
      </c>
      <c r="T72">
        <f>28*4.381</f>
        <v>122.66800000000001</v>
      </c>
      <c r="U72">
        <f>37*4.381</f>
        <v>162.09700000000001</v>
      </c>
      <c r="V72">
        <f>16*5.793</f>
        <v>92.688000000000002</v>
      </c>
      <c r="W72">
        <f>30*5.793</f>
        <v>173.79</v>
      </c>
    </row>
    <row r="73" spans="1:50" x14ac:dyDescent="0.2">
      <c r="A73" t="s">
        <v>175</v>
      </c>
      <c r="B73" t="s">
        <v>889</v>
      </c>
      <c r="C73">
        <f>SUM(Table1[[#This Row],[1]:[62]])</f>
        <v>2644.1530000000002</v>
      </c>
      <c r="D73">
        <f>12*4.428</f>
        <v>53.135999999999996</v>
      </c>
      <c r="E73">
        <f>13*4.428</f>
        <v>57.564</v>
      </c>
      <c r="F73">
        <f>12*4.428</f>
        <v>53.135999999999996</v>
      </c>
      <c r="G73">
        <f>15*4.653</f>
        <v>69.794999999999987</v>
      </c>
      <c r="H73">
        <f>11*4.653</f>
        <v>51.182999999999993</v>
      </c>
      <c r="I73">
        <f>19*4.653</f>
        <v>88.406999999999996</v>
      </c>
      <c r="J73">
        <f>13*4.313</f>
        <v>56.068999999999996</v>
      </c>
      <c r="K73">
        <f>9*4.313</f>
        <v>38.817</v>
      </c>
      <c r="L73">
        <f>16*4.313</f>
        <v>69.007999999999996</v>
      </c>
      <c r="M73">
        <f>16*5.345</f>
        <v>85.52</v>
      </c>
      <c r="N73">
        <f>14*5.345</f>
        <v>74.83</v>
      </c>
      <c r="O73">
        <f>14*5.345</f>
        <v>74.83</v>
      </c>
      <c r="P73">
        <f>17*4.313</f>
        <v>73.320999999999998</v>
      </c>
      <c r="Q73">
        <f>11*4.313</f>
        <v>47.442999999999998</v>
      </c>
      <c r="R73">
        <f>16*4.313</f>
        <v>69.007999999999996</v>
      </c>
      <c r="S73">
        <f>16*4.653</f>
        <v>74.447999999999993</v>
      </c>
      <c r="T73">
        <f>14*4.653</f>
        <v>65.141999999999996</v>
      </c>
      <c r="U73">
        <f>18*4.653</f>
        <v>83.753999999999991</v>
      </c>
      <c r="V73">
        <f>14*5.822</f>
        <v>81.507999999999996</v>
      </c>
      <c r="W73">
        <f>11*5.822</f>
        <v>64.042000000000002</v>
      </c>
      <c r="X73">
        <f>16*5.822</f>
        <v>93.152000000000001</v>
      </c>
      <c r="Y73">
        <f>15*4.428</f>
        <v>66.42</v>
      </c>
      <c r="Z73">
        <f>6*4.428</f>
        <v>26.567999999999998</v>
      </c>
      <c r="AA73">
        <f>17*4.428</f>
        <v>75.275999999999996</v>
      </c>
      <c r="AB73">
        <f>20*4.005</f>
        <v>80.099999999999994</v>
      </c>
      <c r="AC73">
        <f>15*4.005</f>
        <v>60.074999999999996</v>
      </c>
      <c r="AD73">
        <f>20*4.005</f>
        <v>80.099999999999994</v>
      </c>
      <c r="AE73">
        <f>19*4.657</f>
        <v>88.483000000000004</v>
      </c>
      <c r="AF73">
        <f>14*4.657</f>
        <v>65.198000000000008</v>
      </c>
      <c r="AG73">
        <f>17*4.657</f>
        <v>79.168999999999997</v>
      </c>
      <c r="AH73">
        <f>1*4.381</f>
        <v>4.3810000000000002</v>
      </c>
      <c r="AI73">
        <f>19*4.381</f>
        <v>83.239000000000004</v>
      </c>
      <c r="AJ73">
        <f>17*5.822</f>
        <v>98.974000000000004</v>
      </c>
      <c r="AK73">
        <f>11*5.822</f>
        <v>64.042000000000002</v>
      </c>
      <c r="AL73">
        <f>17*4.909</f>
        <v>83.453000000000003</v>
      </c>
      <c r="AM73">
        <f>16*4.909</f>
        <v>78.543999999999997</v>
      </c>
      <c r="AN73">
        <f>21*4.326</f>
        <v>90.845999999999989</v>
      </c>
      <c r="AO73">
        <f>22*4.326</f>
        <v>95.171999999999997</v>
      </c>
    </row>
    <row r="74" spans="1:50" x14ac:dyDescent="0.2">
      <c r="A74" t="s">
        <v>615</v>
      </c>
      <c r="B74" t="s">
        <v>636</v>
      </c>
      <c r="C74">
        <f>SUM(Table1[[#This Row],[1]:[62]])</f>
        <v>2641.1050000000005</v>
      </c>
      <c r="D74">
        <f>15*4.226</f>
        <v>63.39</v>
      </c>
      <c r="E74">
        <f>17*4.226</f>
        <v>71.841999999999999</v>
      </c>
      <c r="F74">
        <f>17*4.226</f>
        <v>71.841999999999999</v>
      </c>
      <c r="G74">
        <f>16*4.085</f>
        <v>65.36</v>
      </c>
      <c r="H74">
        <f>15*4.085</f>
        <v>61.274999999999999</v>
      </c>
      <c r="I74">
        <f>15*4.085</f>
        <v>61.274999999999999</v>
      </c>
      <c r="J74">
        <f>14*5.793</f>
        <v>81.102000000000004</v>
      </c>
      <c r="K74">
        <f>12*5.793</f>
        <v>69.516000000000005</v>
      </c>
      <c r="L74">
        <f>11*5.793</f>
        <v>63.722999999999999</v>
      </c>
      <c r="M74">
        <f>15*5.245</f>
        <v>78.674999999999997</v>
      </c>
      <c r="N74">
        <f>16*5.245</f>
        <v>83.92</v>
      </c>
      <c r="O74">
        <f>17*5.245</f>
        <v>89.165000000000006</v>
      </c>
      <c r="P74">
        <f>13*4.909</f>
        <v>63.817</v>
      </c>
      <c r="Q74">
        <f>16*4.909</f>
        <v>78.543999999999997</v>
      </c>
      <c r="R74">
        <f>19*4.657</f>
        <v>88.483000000000004</v>
      </c>
      <c r="S74">
        <f>17*4.657</f>
        <v>79.168999999999997</v>
      </c>
      <c r="T74">
        <f>4*4.657</f>
        <v>18.628</v>
      </c>
      <c r="U74">
        <f>17*4.226</f>
        <v>71.841999999999999</v>
      </c>
      <c r="V74">
        <f>17*4.226</f>
        <v>71.841999999999999</v>
      </c>
      <c r="W74">
        <f>16*4.226</f>
        <v>67.616</v>
      </c>
      <c r="X74">
        <f>16*4.226</f>
        <v>67.616</v>
      </c>
      <c r="Y74">
        <f>14*5.281</f>
        <v>73.933999999999997</v>
      </c>
      <c r="Z74">
        <f>15*5.281</f>
        <v>79.214999999999989</v>
      </c>
      <c r="AA74">
        <f>11*5.281</f>
        <v>58.090999999999994</v>
      </c>
      <c r="AB74">
        <f>15*4.572</f>
        <v>68.58</v>
      </c>
      <c r="AC74">
        <f>16*4.572</f>
        <v>73.152000000000001</v>
      </c>
      <c r="AD74">
        <f>12*4.572</f>
        <v>54.864000000000004</v>
      </c>
      <c r="AE74">
        <f>10*5.39</f>
        <v>53.9</v>
      </c>
      <c r="AF74">
        <f>14*5.39</f>
        <v>75.459999999999994</v>
      </c>
      <c r="AG74">
        <f>15*5.39</f>
        <v>80.849999999999994</v>
      </c>
      <c r="AH74">
        <f>16*5.281</f>
        <v>84.495999999999995</v>
      </c>
      <c r="AI74">
        <f>9*5.281</f>
        <v>47.528999999999996</v>
      </c>
      <c r="AJ74">
        <f>15*5.281</f>
        <v>79.214999999999989</v>
      </c>
      <c r="AK74">
        <f>13*5.419</f>
        <v>70.446999999999989</v>
      </c>
      <c r="AL74">
        <f>14*5.419</f>
        <v>75.866</v>
      </c>
      <c r="AM74">
        <f>16*5.419</f>
        <v>86.703999999999994</v>
      </c>
      <c r="AN74">
        <f>8*6.12</f>
        <v>48.96</v>
      </c>
      <c r="AO74">
        <f>10*6.12</f>
        <v>61.2</v>
      </c>
    </row>
    <row r="75" spans="1:50" x14ac:dyDescent="0.2">
      <c r="A75" t="s">
        <v>379</v>
      </c>
      <c r="B75" t="s">
        <v>412</v>
      </c>
      <c r="C75">
        <f>SUM(Table1[[#This Row],[1]:[62]])</f>
        <v>2637.8680000000004</v>
      </c>
      <c r="D75">
        <f>15*3.185</f>
        <v>47.774999999999999</v>
      </c>
      <c r="E75">
        <f>13*3.185</f>
        <v>41.405000000000001</v>
      </c>
      <c r="F75">
        <f>18*3.185</f>
        <v>57.33</v>
      </c>
      <c r="G75">
        <f>9*5.891</f>
        <v>53.018999999999998</v>
      </c>
      <c r="H75">
        <f>9*5.891</f>
        <v>53.018999999999998</v>
      </c>
      <c r="I75">
        <f>11*5.891</f>
        <v>64.801000000000002</v>
      </c>
      <c r="J75">
        <f>11*4.778</f>
        <v>52.557999999999993</v>
      </c>
      <c r="K75">
        <f>11*4.778</f>
        <v>52.557999999999993</v>
      </c>
      <c r="L75">
        <f>14*4.778</f>
        <v>66.891999999999996</v>
      </c>
      <c r="M75">
        <f>5*3.792</f>
        <v>18.96</v>
      </c>
      <c r="N75">
        <f>15*3.792</f>
        <v>56.879999999999995</v>
      </c>
      <c r="O75">
        <f>19*3.792</f>
        <v>72.048000000000002</v>
      </c>
      <c r="P75">
        <f>15*4.332</f>
        <v>64.98</v>
      </c>
      <c r="Q75">
        <f>15*4.332</f>
        <v>64.98</v>
      </c>
      <c r="R75">
        <f>7*4.332</f>
        <v>30.323999999999998</v>
      </c>
      <c r="S75">
        <f>12*4.259</f>
        <v>51.108000000000004</v>
      </c>
      <c r="T75">
        <f>11*4.259</f>
        <v>46.849000000000004</v>
      </c>
      <c r="U75">
        <f>6*4.259</f>
        <v>25.554000000000002</v>
      </c>
      <c r="V75">
        <f>20*2.039</f>
        <v>40.78</v>
      </c>
      <c r="W75">
        <f>20*2.039</f>
        <v>40.78</v>
      </c>
      <c r="X75">
        <f>20*2.039</f>
        <v>40.78</v>
      </c>
      <c r="Y75">
        <f>14*4.003</f>
        <v>56.042000000000002</v>
      </c>
      <c r="Z75">
        <f>8*4.003</f>
        <v>32.024000000000001</v>
      </c>
      <c r="AA75">
        <f>17*4.003</f>
        <v>68.051000000000002</v>
      </c>
      <c r="AB75">
        <f>22*2.64</f>
        <v>58.080000000000005</v>
      </c>
      <c r="AC75">
        <f>6*2.64</f>
        <v>15.84</v>
      </c>
      <c r="AD75">
        <f>23*2.64</f>
        <v>60.720000000000006</v>
      </c>
      <c r="AE75">
        <f>14*3.916</f>
        <v>54.823999999999998</v>
      </c>
      <c r="AF75">
        <f>14*3.916</f>
        <v>54.823999999999998</v>
      </c>
      <c r="AG75">
        <f>18*3.916</f>
        <v>70.488</v>
      </c>
      <c r="AH75">
        <f>13*5.891</f>
        <v>76.582999999999998</v>
      </c>
      <c r="AI75">
        <f>7*5.891</f>
        <v>41.237000000000002</v>
      </c>
      <c r="AJ75">
        <f>16*4.653</f>
        <v>74.447999999999993</v>
      </c>
      <c r="AK75">
        <f>14*4.653</f>
        <v>65.141999999999996</v>
      </c>
      <c r="AL75">
        <f>14*4.653</f>
        <v>65.141999999999996</v>
      </c>
      <c r="AM75">
        <f>18*4.005</f>
        <v>72.09</v>
      </c>
      <c r="AN75">
        <f>20*4.005</f>
        <v>80.099999999999994</v>
      </c>
      <c r="AO75">
        <f>19*4.005</f>
        <v>76.094999999999999</v>
      </c>
      <c r="AP75">
        <f>17*5.345</f>
        <v>90.864999999999995</v>
      </c>
      <c r="AQ75">
        <f>13*5.345</f>
        <v>69.484999999999999</v>
      </c>
      <c r="AR75">
        <f>15*5.345</f>
        <v>80.174999999999997</v>
      </c>
      <c r="AS75">
        <f>17*4.657</f>
        <v>79.168999999999997</v>
      </c>
      <c r="AT75">
        <f>13*4.657</f>
        <v>60.540999999999997</v>
      </c>
      <c r="AU75">
        <f>19*4.657</f>
        <v>88.483000000000004</v>
      </c>
      <c r="AV75">
        <f>7*6.12</f>
        <v>42.84</v>
      </c>
      <c r="AW75">
        <f>10*6.12</f>
        <v>61.2</v>
      </c>
    </row>
    <row r="76" spans="1:50" x14ac:dyDescent="0.2">
      <c r="A76" t="s">
        <v>959</v>
      </c>
      <c r="B76" t="s">
        <v>967</v>
      </c>
      <c r="C76">
        <f>SUM(Table1[[#This Row],[1]:[62]])</f>
        <v>2637.6640000000002</v>
      </c>
      <c r="D76">
        <f>17*3.321</f>
        <v>56.457000000000001</v>
      </c>
      <c r="E76">
        <f>18*3.321</f>
        <v>59.778000000000006</v>
      </c>
      <c r="F76">
        <f>23*3.321</f>
        <v>76.38300000000001</v>
      </c>
      <c r="G76">
        <f>18*3.8</f>
        <v>68.399999999999991</v>
      </c>
      <c r="H76">
        <f>18*3.8</f>
        <v>68.399999999999991</v>
      </c>
      <c r="I76">
        <f>23*3.8</f>
        <v>87.399999999999991</v>
      </c>
      <c r="J76">
        <f>22*3.03</f>
        <v>66.66</v>
      </c>
      <c r="K76">
        <f>22*3.03</f>
        <v>66.66</v>
      </c>
      <c r="L76">
        <f>27*3.03</f>
        <v>81.809999999999988</v>
      </c>
      <c r="M76">
        <f>19*2.62</f>
        <v>49.78</v>
      </c>
      <c r="N76">
        <f>25*2.62</f>
        <v>65.5</v>
      </c>
      <c r="O76">
        <f>30*2.62</f>
        <v>78.600000000000009</v>
      </c>
      <c r="P76">
        <f>44*2.897</f>
        <v>127.46799999999999</v>
      </c>
      <c r="Q76">
        <f>35*3.83</f>
        <v>134.05000000000001</v>
      </c>
      <c r="R76">
        <f>35*3.925</f>
        <v>137.375</v>
      </c>
      <c r="S76">
        <f>35*3.925</f>
        <v>137.375</v>
      </c>
      <c r="T76">
        <f>45*2.647</f>
        <v>119.11499999999999</v>
      </c>
      <c r="U76">
        <f>75*2.012</f>
        <v>150.9</v>
      </c>
      <c r="V76">
        <f>20*6.515</f>
        <v>130.29999999999998</v>
      </c>
      <c r="W76">
        <f>33*3.634</f>
        <v>119.922</v>
      </c>
      <c r="X76">
        <f>74*1.439</f>
        <v>106.486</v>
      </c>
      <c r="Y76">
        <f>35*3.602</f>
        <v>126.07</v>
      </c>
      <c r="Z76">
        <f>35*3.602</f>
        <v>126.07</v>
      </c>
      <c r="AA76">
        <f>35*3.161</f>
        <v>110.63500000000001</v>
      </c>
      <c r="AB76">
        <f>90*1.633</f>
        <v>146.97</v>
      </c>
      <c r="AC76">
        <f>65*2.14</f>
        <v>139.1</v>
      </c>
    </row>
    <row r="77" spans="1:50" x14ac:dyDescent="0.2">
      <c r="A77" t="s">
        <v>1377</v>
      </c>
      <c r="B77" t="s">
        <v>1376</v>
      </c>
      <c r="C77">
        <f>SUM(Table1[[#This Row],[1]:[62]])</f>
        <v>2594.7759999999994</v>
      </c>
      <c r="D77">
        <f>20*5.278</f>
        <v>105.55999999999999</v>
      </c>
      <c r="E77">
        <f>16*5.278</f>
        <v>84.447999999999993</v>
      </c>
      <c r="F77">
        <f>11*5.412</f>
        <v>59.531999999999996</v>
      </c>
      <c r="G77">
        <f>22*5.412</f>
        <v>119.06399999999999</v>
      </c>
      <c r="H77">
        <f>18*4.909</f>
        <v>88.361999999999995</v>
      </c>
      <c r="I77">
        <f>22*4.909</f>
        <v>107.99799999999999</v>
      </c>
      <c r="J77">
        <f>23*3.337</f>
        <v>76.751000000000005</v>
      </c>
      <c r="K77">
        <f>26*3.337</f>
        <v>86.762</v>
      </c>
      <c r="L77">
        <f>21*4.657</f>
        <v>97.796999999999997</v>
      </c>
      <c r="M77">
        <f>25*4.657</f>
        <v>116.425</v>
      </c>
      <c r="N77">
        <f>21*4.326</f>
        <v>90.845999999999989</v>
      </c>
      <c r="O77">
        <f>26*4.326</f>
        <v>112.47599999999998</v>
      </c>
      <c r="P77">
        <f>18*5.891</f>
        <v>106.038</v>
      </c>
      <c r="Q77">
        <f>12*5.891</f>
        <v>70.692000000000007</v>
      </c>
      <c r="R77">
        <f>12*7.004</f>
        <v>84.048000000000002</v>
      </c>
      <c r="S77">
        <f>19*4.381</f>
        <v>83.239000000000004</v>
      </c>
      <c r="T77">
        <f>23*4.381</f>
        <v>100.76300000000001</v>
      </c>
      <c r="U77">
        <f>18*5.793</f>
        <v>104.274</v>
      </c>
      <c r="V77">
        <f>22*5.793</f>
        <v>127.446</v>
      </c>
      <c r="W77">
        <f>17*5.281</f>
        <v>89.777000000000001</v>
      </c>
      <c r="X77">
        <f>14*5.281</f>
        <v>73.933999999999997</v>
      </c>
      <c r="Y77">
        <f>16*5.281</f>
        <v>84.495999999999995</v>
      </c>
      <c r="Z77">
        <f>17*4.572</f>
        <v>77.724000000000004</v>
      </c>
      <c r="AA77">
        <f>17*4.572</f>
        <v>77.724000000000004</v>
      </c>
      <c r="AB77">
        <f>12*5.39</f>
        <v>64.679999999999993</v>
      </c>
      <c r="AC77">
        <f>16*5.39</f>
        <v>86.24</v>
      </c>
      <c r="AD77">
        <f>12*5.39</f>
        <v>64.679999999999993</v>
      </c>
      <c r="AE77">
        <f>10*6.12</f>
        <v>61.2</v>
      </c>
      <c r="AF77">
        <f>15*6.12</f>
        <v>91.8</v>
      </c>
    </row>
    <row r="78" spans="1:50" x14ac:dyDescent="0.2">
      <c r="A78" t="s">
        <v>248</v>
      </c>
      <c r="B78" t="s">
        <v>410</v>
      </c>
      <c r="C78">
        <f>SUM(Table1[[#This Row],[1]:[62]])</f>
        <v>2586.8329999999996</v>
      </c>
      <c r="D78">
        <f>13*5.451</f>
        <v>70.863</v>
      </c>
      <c r="E78">
        <f>11*5.451</f>
        <v>59.960999999999999</v>
      </c>
      <c r="F78">
        <f>13*6.174</f>
        <v>80.262</v>
      </c>
      <c r="G78">
        <f>13*6.174</f>
        <v>80.262</v>
      </c>
      <c r="H78">
        <f>13*5.412</f>
        <v>70.355999999999995</v>
      </c>
      <c r="I78">
        <f>17*4.361</f>
        <v>74.137</v>
      </c>
      <c r="J78">
        <f>17*4.361</f>
        <v>74.137</v>
      </c>
      <c r="K78">
        <f>16*4.361</f>
        <v>69.775999999999996</v>
      </c>
      <c r="L78">
        <f>17*4.259</f>
        <v>72.403000000000006</v>
      </c>
      <c r="M78">
        <f>17*4.259</f>
        <v>72.403000000000006</v>
      </c>
      <c r="N78">
        <f>14*4.94</f>
        <v>69.160000000000011</v>
      </c>
      <c r="O78">
        <f>14*4.94</f>
        <v>69.160000000000011</v>
      </c>
      <c r="P78">
        <f>4*6.201</f>
        <v>24.803999999999998</v>
      </c>
      <c r="Q78">
        <f>13*6.201</f>
        <v>80.613</v>
      </c>
      <c r="R78">
        <f>15*3.185</f>
        <v>47.774999999999999</v>
      </c>
      <c r="S78">
        <f>13*3.185</f>
        <v>41.405000000000001</v>
      </c>
      <c r="T78">
        <f>18*3.185</f>
        <v>57.33</v>
      </c>
      <c r="U78">
        <f>11*4.778</f>
        <v>52.557999999999993</v>
      </c>
      <c r="V78">
        <f>11*4.778</f>
        <v>52.557999999999993</v>
      </c>
      <c r="W78">
        <f>14*4.778</f>
        <v>66.891999999999996</v>
      </c>
      <c r="X78">
        <f>5*3.792</f>
        <v>18.96</v>
      </c>
      <c r="Y78">
        <f>15*3.792</f>
        <v>56.879999999999995</v>
      </c>
      <c r="Z78">
        <f>19*3.792</f>
        <v>72.048000000000002</v>
      </c>
      <c r="AA78">
        <f>15*4.332</f>
        <v>64.98</v>
      </c>
      <c r="AB78">
        <f>15*4.332</f>
        <v>64.98</v>
      </c>
      <c r="AC78">
        <f>7*4.332</f>
        <v>30.323999999999998</v>
      </c>
      <c r="AD78">
        <f>12*4.259</f>
        <v>51.108000000000004</v>
      </c>
      <c r="AE78">
        <f>11*4.259</f>
        <v>46.849000000000004</v>
      </c>
      <c r="AF78">
        <f>6*4.259</f>
        <v>25.554000000000002</v>
      </c>
      <c r="AG78">
        <f>19*2.039</f>
        <v>38.741</v>
      </c>
      <c r="AH78">
        <f>23*2.039</f>
        <v>46.897000000000006</v>
      </c>
      <c r="AI78">
        <f>22*2.64</f>
        <v>58.080000000000005</v>
      </c>
      <c r="AJ78">
        <f>20*2.64</f>
        <v>52.800000000000004</v>
      </c>
      <c r="AK78">
        <f>13*2.64</f>
        <v>34.32</v>
      </c>
      <c r="AL78">
        <f>16*4.653</f>
        <v>74.447999999999993</v>
      </c>
      <c r="AM78">
        <f>14*4.653</f>
        <v>65.141999999999996</v>
      </c>
      <c r="AN78">
        <f>14*4.653</f>
        <v>65.141999999999996</v>
      </c>
      <c r="AO78">
        <f>11*4.005</f>
        <v>44.055</v>
      </c>
      <c r="AP78">
        <f>18*4.005</f>
        <v>72.09</v>
      </c>
      <c r="AQ78">
        <f>19*4.005</f>
        <v>76.094999999999999</v>
      </c>
      <c r="AR78">
        <f>17*5.345</f>
        <v>90.864999999999995</v>
      </c>
      <c r="AS78">
        <f>13*5.345</f>
        <v>69.484999999999999</v>
      </c>
      <c r="AT78">
        <f>15*5.345</f>
        <v>80.174999999999997</v>
      </c>
    </row>
    <row r="79" spans="1:50" x14ac:dyDescent="0.2">
      <c r="A79" t="s">
        <v>29</v>
      </c>
      <c r="B79" t="s">
        <v>185</v>
      </c>
      <c r="C79">
        <f>SUM(Table1[[#This Row],[1]:[62]])</f>
        <v>2584.8820000000001</v>
      </c>
      <c r="D79">
        <f>17*3.321</f>
        <v>56.457000000000001</v>
      </c>
      <c r="E79">
        <f>18*3.321</f>
        <v>59.778000000000006</v>
      </c>
      <c r="F79">
        <f>23*3.321</f>
        <v>76.38300000000001</v>
      </c>
      <c r="G79">
        <f>18*3.8</f>
        <v>68.399999999999991</v>
      </c>
      <c r="H79">
        <f>18*3.8</f>
        <v>68.399999999999991</v>
      </c>
      <c r="I79">
        <f>23*3.8</f>
        <v>87.399999999999991</v>
      </c>
      <c r="J79">
        <f>22*3.03</f>
        <v>66.66</v>
      </c>
      <c r="K79">
        <f>22*3.03</f>
        <v>66.66</v>
      </c>
      <c r="L79">
        <f>27*3.03</f>
        <v>81.809999999999988</v>
      </c>
      <c r="M79">
        <f>19*2.62</f>
        <v>49.78</v>
      </c>
      <c r="N79">
        <f>25*2.62</f>
        <v>65.5</v>
      </c>
      <c r="O79">
        <f>30*2.62</f>
        <v>78.600000000000009</v>
      </c>
      <c r="P79">
        <f>18*3.932</f>
        <v>70.775999999999996</v>
      </c>
      <c r="Q79">
        <f>18*3.932</f>
        <v>70.775999999999996</v>
      </c>
      <c r="R79">
        <f>27*3.932</f>
        <v>106.164</v>
      </c>
      <c r="S79">
        <f>35*3.161</f>
        <v>110.63500000000001</v>
      </c>
      <c r="T79">
        <f>25*2.897</f>
        <v>72.424999999999997</v>
      </c>
      <c r="U79">
        <f>25*2.897</f>
        <v>72.424999999999997</v>
      </c>
      <c r="V79">
        <f>18*4.426</f>
        <v>79.668000000000006</v>
      </c>
      <c r="W79">
        <f>18*4.426</f>
        <v>79.668000000000006</v>
      </c>
      <c r="X79">
        <f>18*4.426</f>
        <v>79.668000000000006</v>
      </c>
      <c r="Y79">
        <f>25*3.925</f>
        <v>98.125</v>
      </c>
      <c r="Z79">
        <f>25*3.925</f>
        <v>98.125</v>
      </c>
      <c r="AA79">
        <f>25*3.925</f>
        <v>98.125</v>
      </c>
      <c r="AB79">
        <f>90*1.104</f>
        <v>99.360000000000014</v>
      </c>
      <c r="AC79">
        <f>12*6.515</f>
        <v>78.179999999999993</v>
      </c>
      <c r="AD79">
        <f>15*6.515</f>
        <v>97.724999999999994</v>
      </c>
      <c r="AE79">
        <f>15*6.515</f>
        <v>97.724999999999994</v>
      </c>
      <c r="AF79">
        <f>30*3.634</f>
        <v>109.02</v>
      </c>
      <c r="AG79">
        <f>29*3.634</f>
        <v>105.386</v>
      </c>
      <c r="AH79">
        <f>22*2.874</f>
        <v>63.228000000000002</v>
      </c>
      <c r="AI79">
        <f>25*2.874</f>
        <v>71.850000000000009</v>
      </c>
    </row>
    <row r="80" spans="1:50" x14ac:dyDescent="0.2">
      <c r="A80" t="s">
        <v>104</v>
      </c>
      <c r="B80" t="s">
        <v>903</v>
      </c>
      <c r="C80">
        <f>SUM(Table1[[#This Row],[1]:[62]])</f>
        <v>2576.5550000000003</v>
      </c>
      <c r="D80">
        <f>17*4.657</f>
        <v>79.168999999999997</v>
      </c>
      <c r="E80">
        <f>16*4.657</f>
        <v>74.512</v>
      </c>
      <c r="F80">
        <f>8*4.657</f>
        <v>37.256</v>
      </c>
      <c r="G80">
        <f>12*5.793</f>
        <v>69.516000000000005</v>
      </c>
      <c r="H80">
        <f>16*5.793</f>
        <v>92.688000000000002</v>
      </c>
      <c r="I80">
        <f>16*5.793</f>
        <v>92.688000000000002</v>
      </c>
      <c r="J80">
        <f>20*4.226</f>
        <v>84.52</v>
      </c>
      <c r="K80">
        <f>18*4.226</f>
        <v>76.067999999999998</v>
      </c>
      <c r="L80">
        <f>14*7.004</f>
        <v>98.055999999999997</v>
      </c>
      <c r="M80">
        <f>12*7.004</f>
        <v>84.048000000000002</v>
      </c>
      <c r="N80">
        <f>17*4.259</f>
        <v>72.403000000000006</v>
      </c>
      <c r="O80">
        <f>19*4.259</f>
        <v>80.921000000000006</v>
      </c>
      <c r="P80">
        <f>18*4.381</f>
        <v>78.858000000000004</v>
      </c>
      <c r="Q80">
        <f>19*4.381</f>
        <v>83.239000000000004</v>
      </c>
      <c r="R80">
        <f>17*5.822</f>
        <v>98.974000000000004</v>
      </c>
      <c r="S80">
        <f>15*5.822</f>
        <v>87.33</v>
      </c>
      <c r="T80">
        <f>17*4.909</f>
        <v>83.453000000000003</v>
      </c>
      <c r="U80">
        <f>16*4.909</f>
        <v>78.543999999999997</v>
      </c>
      <c r="V80">
        <f>17*3.321</f>
        <v>56.457000000000001</v>
      </c>
      <c r="W80">
        <f>18*3.321</f>
        <v>59.778000000000006</v>
      </c>
      <c r="X80">
        <f>23*3.321</f>
        <v>76.38300000000001</v>
      </c>
      <c r="Y80">
        <f>18*3.8</f>
        <v>68.399999999999991</v>
      </c>
      <c r="Z80">
        <f>18*3.8</f>
        <v>68.399999999999991</v>
      </c>
      <c r="AA80">
        <f>23*3.8</f>
        <v>87.399999999999991</v>
      </c>
      <c r="AB80">
        <f>22*3.03</f>
        <v>66.66</v>
      </c>
      <c r="AC80">
        <f>22*3.03</f>
        <v>66.66</v>
      </c>
      <c r="AD80">
        <f>27*3.03</f>
        <v>81.809999999999988</v>
      </c>
      <c r="AE80">
        <f>19*2.62</f>
        <v>49.78</v>
      </c>
      <c r="AF80">
        <f>25*2.62</f>
        <v>65.5</v>
      </c>
      <c r="AG80">
        <f>30*2.62</f>
        <v>78.600000000000009</v>
      </c>
      <c r="AH80">
        <f>18*3.932</f>
        <v>70.775999999999996</v>
      </c>
      <c r="AI80">
        <f>18*3.932</f>
        <v>70.775999999999996</v>
      </c>
      <c r="AJ80">
        <f>1*3.932</f>
        <v>3.9319999999999999</v>
      </c>
      <c r="AK80">
        <f>10*6.12</f>
        <v>61.2</v>
      </c>
      <c r="AL80">
        <f>15*6.12</f>
        <v>91.8</v>
      </c>
    </row>
    <row r="81" spans="1:46" x14ac:dyDescent="0.2">
      <c r="A81" t="s">
        <v>220</v>
      </c>
      <c r="B81" t="s">
        <v>954</v>
      </c>
      <c r="C81">
        <f>SUM(Table1[[#This Row],[1]:[62]])</f>
        <v>2576.2500000000009</v>
      </c>
      <c r="D81">
        <f>18*4.653</f>
        <v>83.753999999999991</v>
      </c>
      <c r="E81">
        <f>18*4.653</f>
        <v>83.753999999999991</v>
      </c>
      <c r="F81">
        <f>13*4.653</f>
        <v>60.488999999999997</v>
      </c>
      <c r="G81">
        <f>12*7.004</f>
        <v>84.048000000000002</v>
      </c>
      <c r="H81">
        <f>6*7.004</f>
        <v>42.024000000000001</v>
      </c>
      <c r="I81">
        <f>13*7.004</f>
        <v>91.051999999999992</v>
      </c>
      <c r="J81">
        <f>18*4.574</f>
        <v>82.331999999999994</v>
      </c>
      <c r="K81">
        <f>18*4.574</f>
        <v>82.331999999999994</v>
      </c>
      <c r="L81">
        <f>17*4.381</f>
        <v>74.477000000000004</v>
      </c>
      <c r="M81">
        <f>17*4.381</f>
        <v>74.477000000000004</v>
      </c>
      <c r="N81">
        <f>17*4.381</f>
        <v>74.477000000000004</v>
      </c>
      <c r="O81">
        <f>15*5.822</f>
        <v>87.33</v>
      </c>
      <c r="P81">
        <f>15*5.822</f>
        <v>87.33</v>
      </c>
      <c r="Q81">
        <f>15*5.822</f>
        <v>87.33</v>
      </c>
      <c r="R81">
        <f>20*4.326</f>
        <v>86.52</v>
      </c>
      <c r="S81">
        <f>20*4.326</f>
        <v>86.52</v>
      </c>
      <c r="T81">
        <f>20*4.326</f>
        <v>86.52</v>
      </c>
      <c r="U81">
        <f>16*4.657</f>
        <v>74.512</v>
      </c>
      <c r="V81">
        <f>17*4.657</f>
        <v>79.168999999999997</v>
      </c>
      <c r="W81">
        <f>16*4.657</f>
        <v>74.512</v>
      </c>
      <c r="X81">
        <f>16*5.793</f>
        <v>92.688000000000002</v>
      </c>
      <c r="Y81">
        <f>16*5.793</f>
        <v>92.688000000000002</v>
      </c>
      <c r="Z81">
        <f>16*5.793</f>
        <v>92.688000000000002</v>
      </c>
      <c r="AA81">
        <f>17*5.281</f>
        <v>89.777000000000001</v>
      </c>
      <c r="AB81">
        <f>14*5.281</f>
        <v>73.933999999999997</v>
      </c>
      <c r="AC81">
        <f>17*4.572</f>
        <v>77.724000000000004</v>
      </c>
      <c r="AD81">
        <f>17*4.572</f>
        <v>77.724000000000004</v>
      </c>
      <c r="AE81">
        <f>6*5.39</f>
        <v>32.339999999999996</v>
      </c>
      <c r="AF81">
        <f>12*5.39</f>
        <v>64.679999999999993</v>
      </c>
      <c r="AG81">
        <f>15*5.281</f>
        <v>79.214999999999989</v>
      </c>
      <c r="AH81">
        <f>15*5.281</f>
        <v>79.214999999999989</v>
      </c>
      <c r="AI81">
        <f>2*5.281</f>
        <v>10.561999999999999</v>
      </c>
      <c r="AJ81">
        <f>2*5.419</f>
        <v>10.837999999999999</v>
      </c>
      <c r="AK81">
        <f>6*5.419</f>
        <v>32.513999999999996</v>
      </c>
      <c r="AL81">
        <f>16*5.419</f>
        <v>86.703999999999994</v>
      </c>
    </row>
    <row r="82" spans="1:46" x14ac:dyDescent="0.2">
      <c r="A82" t="s">
        <v>163</v>
      </c>
      <c r="B82" t="s">
        <v>164</v>
      </c>
      <c r="C82">
        <f>SUM(Table1[[#This Row],[1]:[62]])</f>
        <v>2565.5539999999992</v>
      </c>
      <c r="D82">
        <f>20*4.428</f>
        <v>88.56</v>
      </c>
      <c r="E82">
        <f>14*4.428</f>
        <v>61.991999999999997</v>
      </c>
      <c r="F82">
        <f>9*4.428</f>
        <v>39.851999999999997</v>
      </c>
      <c r="G82">
        <f>23*5.419</f>
        <v>124.63699999999999</v>
      </c>
      <c r="H82">
        <f>32*5.419</f>
        <v>173.40799999999999</v>
      </c>
      <c r="I82">
        <f>23*5.281</f>
        <v>121.46299999999999</v>
      </c>
      <c r="J82">
        <f>33*5.281</f>
        <v>174.273</v>
      </c>
      <c r="K82">
        <f>20*5.278</f>
        <v>105.55999999999999</v>
      </c>
      <c r="L82">
        <f>19*5.412</f>
        <v>102.828</v>
      </c>
      <c r="M82">
        <f>22*5.412</f>
        <v>119.06399999999999</v>
      </c>
      <c r="N82">
        <f>18*4.909</f>
        <v>88.361999999999995</v>
      </c>
      <c r="O82">
        <f>22*4.909</f>
        <v>107.99799999999999</v>
      </c>
      <c r="P82">
        <f>22*3.337</f>
        <v>73.414000000000001</v>
      </c>
      <c r="Q82">
        <f>27*3.337</f>
        <v>90.099000000000004</v>
      </c>
      <c r="R82">
        <f>21*4.657</f>
        <v>97.796999999999997</v>
      </c>
      <c r="S82">
        <f>25*4.657</f>
        <v>116.425</v>
      </c>
      <c r="T82">
        <f>21*4.326</f>
        <v>90.845999999999989</v>
      </c>
      <c r="U82">
        <f>26*4.326</f>
        <v>112.47599999999998</v>
      </c>
      <c r="V82">
        <f>18*5.891</f>
        <v>106.038</v>
      </c>
      <c r="W82">
        <f>12*5.891</f>
        <v>70.692000000000007</v>
      </c>
      <c r="X82">
        <f>12*7.004</f>
        <v>84.048000000000002</v>
      </c>
      <c r="Y82">
        <f>19*4.381</f>
        <v>83.239000000000004</v>
      </c>
      <c r="Z82">
        <f>23*4.381</f>
        <v>100.76300000000001</v>
      </c>
      <c r="AA82">
        <f>18*5.793</f>
        <v>104.274</v>
      </c>
      <c r="AB82">
        <f>22*5.793</f>
        <v>127.446</v>
      </c>
    </row>
    <row r="83" spans="1:46" x14ac:dyDescent="0.2">
      <c r="A83" t="s">
        <v>389</v>
      </c>
      <c r="B83" t="s">
        <v>403</v>
      </c>
      <c r="C83">
        <f>SUM(Table1[[#This Row],[1]:[62]])</f>
        <v>2558.9180000000001</v>
      </c>
      <c r="D83">
        <f>14*3.185</f>
        <v>44.59</v>
      </c>
      <c r="E83">
        <f>18*3.185</f>
        <v>57.33</v>
      </c>
      <c r="F83">
        <f>9*5.891</f>
        <v>53.018999999999998</v>
      </c>
      <c r="G83">
        <f>9*5.891</f>
        <v>53.018999999999998</v>
      </c>
      <c r="H83">
        <f>11*5.891</f>
        <v>64.801000000000002</v>
      </c>
      <c r="I83">
        <f>5*4.778</f>
        <v>23.889999999999997</v>
      </c>
      <c r="J83">
        <f>11*4.778</f>
        <v>52.557999999999993</v>
      </c>
      <c r="K83">
        <f>8*4.778</f>
        <v>38.223999999999997</v>
      </c>
      <c r="L83">
        <f>5*3.792</f>
        <v>18.96</v>
      </c>
      <c r="M83">
        <f>15*3.792</f>
        <v>56.879999999999995</v>
      </c>
      <c r="N83">
        <f>19*3.792</f>
        <v>72.048000000000002</v>
      </c>
      <c r="O83">
        <f>15*4.332</f>
        <v>64.98</v>
      </c>
      <c r="P83">
        <f>15*4.332</f>
        <v>64.98</v>
      </c>
      <c r="Q83">
        <f>7*4.332</f>
        <v>30.323999999999998</v>
      </c>
      <c r="R83">
        <f>12*4.259</f>
        <v>51.108000000000004</v>
      </c>
      <c r="S83">
        <f>20*2.039</f>
        <v>40.78</v>
      </c>
      <c r="T83">
        <f>20*2.039</f>
        <v>40.78</v>
      </c>
      <c r="U83">
        <f>23*2.039</f>
        <v>46.897000000000006</v>
      </c>
      <c r="V83">
        <f>14*4.003</f>
        <v>56.042000000000002</v>
      </c>
      <c r="W83">
        <f>14*4.003</f>
        <v>56.042000000000002</v>
      </c>
      <c r="X83">
        <f>17*4.003</f>
        <v>68.051000000000002</v>
      </c>
      <c r="Y83">
        <f>22*2.64</f>
        <v>58.080000000000005</v>
      </c>
      <c r="Z83">
        <f>20*2.64</f>
        <v>52.800000000000004</v>
      </c>
      <c r="AA83">
        <f>23*2.64</f>
        <v>60.720000000000006</v>
      </c>
      <c r="AB83">
        <f>14*3.916</f>
        <v>54.823999999999998</v>
      </c>
      <c r="AC83">
        <f>14*3.916</f>
        <v>54.823999999999998</v>
      </c>
      <c r="AD83">
        <f>18*3.916</f>
        <v>70.488</v>
      </c>
      <c r="AE83">
        <f>13*5.891</f>
        <v>76.582999999999998</v>
      </c>
      <c r="AF83">
        <f>14*5.891</f>
        <v>82.474000000000004</v>
      </c>
      <c r="AG83">
        <f>15*5.281</f>
        <v>79.214999999999989</v>
      </c>
      <c r="AH83">
        <f>11*5.281</f>
        <v>58.090999999999994</v>
      </c>
      <c r="AI83">
        <f>15*4.572</f>
        <v>68.58</v>
      </c>
      <c r="AJ83">
        <f>16*4.572</f>
        <v>73.152000000000001</v>
      </c>
      <c r="AK83">
        <f>12*4.572</f>
        <v>54.864000000000004</v>
      </c>
      <c r="AL83">
        <f>10*5.39</f>
        <v>53.9</v>
      </c>
      <c r="AM83">
        <f>14*5.39</f>
        <v>75.459999999999994</v>
      </c>
      <c r="AN83">
        <f>15*5.39</f>
        <v>80.849999999999994</v>
      </c>
      <c r="AO83">
        <f>16*5.281</f>
        <v>84.495999999999995</v>
      </c>
      <c r="AP83">
        <f>16*5.281</f>
        <v>84.495999999999995</v>
      </c>
      <c r="AQ83">
        <f>15*5.281</f>
        <v>79.214999999999989</v>
      </c>
      <c r="AR83">
        <f>8*5.419</f>
        <v>43.351999999999997</v>
      </c>
      <c r="AS83">
        <f>14*5.419</f>
        <v>75.866</v>
      </c>
      <c r="AT83">
        <f>15*5.419</f>
        <v>81.284999999999997</v>
      </c>
    </row>
    <row r="84" spans="1:46" x14ac:dyDescent="0.2">
      <c r="A84" t="s">
        <v>873</v>
      </c>
      <c r="B84" t="s">
        <v>507</v>
      </c>
      <c r="C84">
        <f>SUM(Table1[[#This Row],[1]:[62]])</f>
        <v>2555.1799999999998</v>
      </c>
      <c r="D84">
        <f>20*4.226</f>
        <v>84.52</v>
      </c>
      <c r="E84">
        <f>18*4.226</f>
        <v>76.067999999999998</v>
      </c>
      <c r="F84">
        <f>14*7.004</f>
        <v>98.055999999999997</v>
      </c>
      <c r="G84">
        <f>12*7.004</f>
        <v>84.048000000000002</v>
      </c>
      <c r="H84">
        <f>17*4.259</f>
        <v>72.403000000000006</v>
      </c>
      <c r="I84">
        <f>19*4.259</f>
        <v>80.921000000000006</v>
      </c>
      <c r="J84">
        <f>18*4.381</f>
        <v>78.858000000000004</v>
      </c>
      <c r="K84">
        <f>19*4.381</f>
        <v>83.239000000000004</v>
      </c>
      <c r="L84">
        <f>17*5.822</f>
        <v>98.974000000000004</v>
      </c>
      <c r="M84">
        <f>15*5.822</f>
        <v>87.33</v>
      </c>
      <c r="N84">
        <f>17*4.909</f>
        <v>83.453000000000003</v>
      </c>
      <c r="O84">
        <f>16*4.909</f>
        <v>78.543999999999997</v>
      </c>
      <c r="P84">
        <f>21*4.326</f>
        <v>90.845999999999989</v>
      </c>
      <c r="Q84">
        <f>22*4.326</f>
        <v>95.171999999999997</v>
      </c>
      <c r="R84">
        <f>20*4.657</f>
        <v>93.14</v>
      </c>
      <c r="S84">
        <f>18*4.657</f>
        <v>83.825999999999993</v>
      </c>
      <c r="T84">
        <f>19*4.574</f>
        <v>86.905999999999992</v>
      </c>
      <c r="U84">
        <f>15*5.793</f>
        <v>86.894999999999996</v>
      </c>
      <c r="V84">
        <f>17*5.793</f>
        <v>98.481000000000009</v>
      </c>
      <c r="W84">
        <f>17*5.281</f>
        <v>89.777000000000001</v>
      </c>
      <c r="X84">
        <f>12*5.281</f>
        <v>63.372</v>
      </c>
      <c r="Y84">
        <f>16*5.281</f>
        <v>84.495999999999995</v>
      </c>
      <c r="Z84">
        <f>17*4.572</f>
        <v>77.724000000000004</v>
      </c>
      <c r="AA84">
        <f>17*4.572</f>
        <v>77.724000000000004</v>
      </c>
      <c r="AB84">
        <f>17*4.572</f>
        <v>77.724000000000004</v>
      </c>
      <c r="AC84">
        <f>12*5.39</f>
        <v>64.679999999999993</v>
      </c>
      <c r="AD84">
        <f>16*5.39</f>
        <v>86.24</v>
      </c>
      <c r="AE84">
        <f>12*5.39</f>
        <v>64.679999999999993</v>
      </c>
      <c r="AF84">
        <f>15*5.281</f>
        <v>79.214999999999989</v>
      </c>
      <c r="AG84">
        <f>15*5.281</f>
        <v>79.214999999999989</v>
      </c>
      <c r="AH84">
        <f>13*5.281</f>
        <v>68.652999999999992</v>
      </c>
    </row>
    <row r="85" spans="1:46" x14ac:dyDescent="0.2">
      <c r="A85" t="s">
        <v>165</v>
      </c>
      <c r="B85" t="s">
        <v>166</v>
      </c>
      <c r="C85">
        <f>SUM(Table1[[#This Row],[1]:[62]])</f>
        <v>2548.1459999999993</v>
      </c>
      <c r="D85">
        <f>20*4.428</f>
        <v>88.56</v>
      </c>
      <c r="E85">
        <f>14*4.428</f>
        <v>61.991999999999997</v>
      </c>
      <c r="F85">
        <f>18*4.428</f>
        <v>79.703999999999994</v>
      </c>
      <c r="G85">
        <f>23*5.281</f>
        <v>121.46299999999999</v>
      </c>
      <c r="H85">
        <f>33*5.281</f>
        <v>174.273</v>
      </c>
      <c r="I85">
        <f>20*5.278</f>
        <v>105.55999999999999</v>
      </c>
      <c r="J85">
        <f>16*5.278</f>
        <v>84.447999999999993</v>
      </c>
      <c r="K85">
        <f>19*5.412</f>
        <v>102.828</v>
      </c>
      <c r="L85">
        <f>22*5.412</f>
        <v>119.06399999999999</v>
      </c>
      <c r="M85">
        <f>18*4.909</f>
        <v>88.361999999999995</v>
      </c>
      <c r="N85">
        <f>22*4.909</f>
        <v>107.99799999999999</v>
      </c>
      <c r="O85">
        <f>23*3.337</f>
        <v>76.751000000000005</v>
      </c>
      <c r="P85">
        <f>27*3.337</f>
        <v>90.099000000000004</v>
      </c>
      <c r="Q85">
        <f>21*4.657</f>
        <v>97.796999999999997</v>
      </c>
      <c r="R85">
        <f>25*4.657</f>
        <v>116.425</v>
      </c>
      <c r="S85">
        <f>21*4.326</f>
        <v>90.845999999999989</v>
      </c>
      <c r="T85">
        <f>26*4.326</f>
        <v>112.47599999999998</v>
      </c>
      <c r="U85">
        <f>18*5.891</f>
        <v>106.038</v>
      </c>
      <c r="V85">
        <f>12*5.891</f>
        <v>70.692000000000007</v>
      </c>
      <c r="W85">
        <f>12*7.004</f>
        <v>84.048000000000002</v>
      </c>
      <c r="X85">
        <f>19*4.381</f>
        <v>83.239000000000004</v>
      </c>
      <c r="Y85">
        <f>23*4.381</f>
        <v>100.76300000000001</v>
      </c>
      <c r="Z85">
        <f>18*5.793</f>
        <v>104.274</v>
      </c>
      <c r="AA85">
        <f>22*5.793</f>
        <v>127.446</v>
      </c>
      <c r="AB85">
        <f>10*6.12</f>
        <v>61.2</v>
      </c>
      <c r="AC85">
        <f>15*6.12</f>
        <v>91.8</v>
      </c>
    </row>
    <row r="86" spans="1:46" x14ac:dyDescent="0.2">
      <c r="A86" t="s">
        <v>876</v>
      </c>
      <c r="B86" t="s">
        <v>956</v>
      </c>
      <c r="C86">
        <f>SUM(Table1[[#This Row],[1]:[62]])</f>
        <v>2528.8890000000001</v>
      </c>
      <c r="D86">
        <f>14*7.004</f>
        <v>98.055999999999997</v>
      </c>
      <c r="E86">
        <f>12*7.004</f>
        <v>84.048000000000002</v>
      </c>
      <c r="F86">
        <f>17*4.259</f>
        <v>72.403000000000006</v>
      </c>
      <c r="G86">
        <f>19*4.259</f>
        <v>80.921000000000006</v>
      </c>
      <c r="H86">
        <f>18*4.381</f>
        <v>78.858000000000004</v>
      </c>
      <c r="I86">
        <f>19*4.381</f>
        <v>83.239000000000004</v>
      </c>
      <c r="J86">
        <f>15*5.822</f>
        <v>87.33</v>
      </c>
      <c r="K86">
        <f>17*4.909</f>
        <v>83.453000000000003</v>
      </c>
      <c r="L86">
        <f>16*4.909</f>
        <v>78.543999999999997</v>
      </c>
      <c r="M86">
        <f>21*4.326</f>
        <v>90.845999999999989</v>
      </c>
      <c r="N86">
        <f>22*4.326</f>
        <v>95.171999999999997</v>
      </c>
      <c r="O86">
        <f>20*4.657</f>
        <v>93.14</v>
      </c>
      <c r="P86">
        <f>18*4.657</f>
        <v>83.825999999999993</v>
      </c>
      <c r="Q86">
        <f>19*4.574</f>
        <v>86.905999999999992</v>
      </c>
      <c r="R86">
        <f>10*4.574</f>
        <v>45.739999999999995</v>
      </c>
      <c r="S86">
        <f>15*5.793</f>
        <v>86.894999999999996</v>
      </c>
      <c r="T86">
        <f>17*5.793</f>
        <v>98.481000000000009</v>
      </c>
      <c r="U86">
        <f>17*5.281</f>
        <v>89.777000000000001</v>
      </c>
      <c r="V86">
        <f>14*5.281</f>
        <v>73.933999999999997</v>
      </c>
      <c r="W86">
        <f>16*5.281</f>
        <v>84.495999999999995</v>
      </c>
      <c r="X86">
        <f>17*4.572</f>
        <v>77.724000000000004</v>
      </c>
      <c r="Y86">
        <f>17*4.572</f>
        <v>77.724000000000004</v>
      </c>
      <c r="Z86">
        <f>12*5.39</f>
        <v>64.679999999999993</v>
      </c>
      <c r="AA86">
        <f>16*5.39</f>
        <v>86.24</v>
      </c>
      <c r="AB86">
        <f>12*5.39</f>
        <v>64.679999999999993</v>
      </c>
      <c r="AC86">
        <f>15*5.281</f>
        <v>79.214999999999989</v>
      </c>
      <c r="AD86">
        <f>15*5.281</f>
        <v>79.214999999999989</v>
      </c>
      <c r="AE86">
        <f>13*5.281</f>
        <v>68.652999999999992</v>
      </c>
      <c r="AF86">
        <f>15*5.419</f>
        <v>81.284999999999997</v>
      </c>
      <c r="AG86">
        <f>16*5.419</f>
        <v>86.703999999999994</v>
      </c>
      <c r="AH86">
        <f>16*5.419</f>
        <v>86.703999999999994</v>
      </c>
    </row>
    <row r="87" spans="1:46" x14ac:dyDescent="0.2">
      <c r="A87" t="s">
        <v>609</v>
      </c>
      <c r="B87" t="s">
        <v>645</v>
      </c>
      <c r="C87">
        <f>SUM(Table1[[#This Row],[1]:[62]])</f>
        <v>2524.5020000000004</v>
      </c>
      <c r="D87">
        <f>17*4.226</f>
        <v>71.841999999999999</v>
      </c>
      <c r="E87">
        <f>15*4.226</f>
        <v>63.39</v>
      </c>
      <c r="F87">
        <f>17*4.226</f>
        <v>71.841999999999999</v>
      </c>
      <c r="G87">
        <f>15*4.085</f>
        <v>61.274999999999999</v>
      </c>
      <c r="H87">
        <f>16*4.085</f>
        <v>65.36</v>
      </c>
      <c r="I87">
        <f>15*4.085</f>
        <v>61.274999999999999</v>
      </c>
      <c r="J87">
        <f>14*5.793</f>
        <v>81.102000000000004</v>
      </c>
      <c r="K87">
        <f>12*5.793</f>
        <v>69.516000000000005</v>
      </c>
      <c r="L87">
        <f>11*5.793</f>
        <v>63.722999999999999</v>
      </c>
      <c r="M87">
        <f>15*5.245</f>
        <v>78.674999999999997</v>
      </c>
      <c r="N87">
        <f>12*5.245</f>
        <v>62.94</v>
      </c>
      <c r="O87">
        <f>17*5.245</f>
        <v>89.165000000000006</v>
      </c>
      <c r="P87">
        <f>13*4.909</f>
        <v>63.817</v>
      </c>
      <c r="Q87">
        <f>16*4.909</f>
        <v>78.543999999999997</v>
      </c>
      <c r="R87">
        <f>19*4.657</f>
        <v>88.483000000000004</v>
      </c>
      <c r="S87">
        <f>17*4.657</f>
        <v>79.168999999999997</v>
      </c>
      <c r="T87">
        <f>4*4.657</f>
        <v>18.628</v>
      </c>
      <c r="U87">
        <f>17*4.226</f>
        <v>71.841999999999999</v>
      </c>
      <c r="V87">
        <f>17*4.226</f>
        <v>71.841999999999999</v>
      </c>
      <c r="W87">
        <f>16*4.226</f>
        <v>67.616</v>
      </c>
      <c r="X87">
        <f>16*4.226</f>
        <v>67.616</v>
      </c>
      <c r="Y87">
        <f>16*5.345</f>
        <v>85.52</v>
      </c>
      <c r="Z87">
        <f>14*5.345</f>
        <v>74.83</v>
      </c>
      <c r="AA87">
        <f>14*5.345</f>
        <v>74.83</v>
      </c>
      <c r="AB87">
        <f>16*4.653</f>
        <v>74.447999999999993</v>
      </c>
      <c r="AC87">
        <f>14*4.653</f>
        <v>65.141999999999996</v>
      </c>
      <c r="AD87">
        <f>14*4.653</f>
        <v>65.141999999999996</v>
      </c>
      <c r="AE87">
        <f>18*4.005</f>
        <v>72.09</v>
      </c>
      <c r="AF87">
        <f>5*4.005</f>
        <v>20.024999999999999</v>
      </c>
      <c r="AG87">
        <f>19*4.005</f>
        <v>76.094999999999999</v>
      </c>
      <c r="AH87">
        <f>17*5.345</f>
        <v>90.864999999999995</v>
      </c>
      <c r="AI87">
        <f>13*5.345</f>
        <v>69.484999999999999</v>
      </c>
      <c r="AJ87">
        <f>15*5.345</f>
        <v>80.174999999999997</v>
      </c>
      <c r="AK87">
        <f>17*4.657</f>
        <v>79.168999999999997</v>
      </c>
      <c r="AL87">
        <f>13*4.657</f>
        <v>60.540999999999997</v>
      </c>
      <c r="AM87">
        <f>19*4.657</f>
        <v>88.483000000000004</v>
      </c>
    </row>
    <row r="88" spans="1:46" x14ac:dyDescent="0.2">
      <c r="A88" t="s">
        <v>306</v>
      </c>
      <c r="B88" t="s">
        <v>307</v>
      </c>
      <c r="C88">
        <f>SUM(Table1[[#This Row],[1]:[62]])</f>
        <v>2488.0149999999994</v>
      </c>
      <c r="D88">
        <f>21*6.003</f>
        <v>126.063</v>
      </c>
      <c r="E88">
        <f>29*6.003</f>
        <v>174.08699999999999</v>
      </c>
      <c r="F88">
        <f>23*5.419</f>
        <v>124.63699999999999</v>
      </c>
      <c r="G88">
        <f>32*5.419</f>
        <v>173.40799999999999</v>
      </c>
      <c r="H88">
        <f>23*5.281</f>
        <v>121.46299999999999</v>
      </c>
      <c r="I88">
        <f>2*5.278</f>
        <v>10.555999999999999</v>
      </c>
      <c r="J88">
        <f>16*5.278</f>
        <v>84.447999999999993</v>
      </c>
      <c r="K88">
        <f>19*5.412</f>
        <v>102.828</v>
      </c>
      <c r="L88">
        <f>22*5.412</f>
        <v>119.06399999999999</v>
      </c>
      <c r="M88">
        <f>18*4.909</f>
        <v>88.361999999999995</v>
      </c>
      <c r="N88">
        <f>22*4.909</f>
        <v>107.99799999999999</v>
      </c>
      <c r="O88">
        <f>23*3.337</f>
        <v>76.751000000000005</v>
      </c>
      <c r="P88">
        <f>27*3.337</f>
        <v>90.099000000000004</v>
      </c>
      <c r="Q88">
        <f>21*4.657</f>
        <v>97.796999999999997</v>
      </c>
      <c r="R88">
        <f>25*4.657</f>
        <v>116.425</v>
      </c>
      <c r="S88">
        <f>21*4.326</f>
        <v>90.845999999999989</v>
      </c>
      <c r="T88">
        <f>26*4.326</f>
        <v>112.47599999999998</v>
      </c>
      <c r="U88">
        <f>18*5.891</f>
        <v>106.038</v>
      </c>
      <c r="V88">
        <f>12*5.891</f>
        <v>70.692000000000007</v>
      </c>
      <c r="W88">
        <f>12*7.004</f>
        <v>84.048000000000002</v>
      </c>
      <c r="X88">
        <f>19*4.381</f>
        <v>83.239000000000004</v>
      </c>
      <c r="Y88">
        <f>23*4.381</f>
        <v>100.76300000000001</v>
      </c>
      <c r="Z88">
        <f>18*5.793</f>
        <v>104.274</v>
      </c>
      <c r="AA88">
        <f>21*5.793</f>
        <v>121.65300000000001</v>
      </c>
    </row>
    <row r="89" spans="1:46" x14ac:dyDescent="0.2">
      <c r="A89" t="s">
        <v>170</v>
      </c>
      <c r="B89" t="s">
        <v>397</v>
      </c>
      <c r="C89">
        <f>SUM(Table1[[#This Row],[1]:[62]])</f>
        <v>2441.7740000000008</v>
      </c>
      <c r="D89">
        <f>15*3.185</f>
        <v>47.774999999999999</v>
      </c>
      <c r="E89">
        <f>13*3.185</f>
        <v>41.405000000000001</v>
      </c>
      <c r="F89">
        <f>18*3.185</f>
        <v>57.33</v>
      </c>
      <c r="G89">
        <f>9*5.891</f>
        <v>53.018999999999998</v>
      </c>
      <c r="H89">
        <f>9*5.891</f>
        <v>53.018999999999998</v>
      </c>
      <c r="I89">
        <f>11*5.891</f>
        <v>64.801000000000002</v>
      </c>
      <c r="J89">
        <f>11*4.778</f>
        <v>52.557999999999993</v>
      </c>
      <c r="K89">
        <f>11*4.778</f>
        <v>52.557999999999993</v>
      </c>
      <c r="L89">
        <f>14*4.778</f>
        <v>66.891999999999996</v>
      </c>
      <c r="M89">
        <f>1*3.792</f>
        <v>3.7919999999999998</v>
      </c>
      <c r="N89">
        <f>15*3.792</f>
        <v>56.879999999999995</v>
      </c>
      <c r="O89">
        <f>4*3.792</f>
        <v>15.167999999999999</v>
      </c>
      <c r="P89">
        <f>15*4.332</f>
        <v>64.98</v>
      </c>
      <c r="Q89">
        <f>7*4.332</f>
        <v>30.323999999999998</v>
      </c>
      <c r="R89">
        <f>8*4.259</f>
        <v>34.072000000000003</v>
      </c>
      <c r="S89">
        <f>11*4.259</f>
        <v>46.849000000000004</v>
      </c>
      <c r="T89">
        <f>6*4.259</f>
        <v>25.554000000000002</v>
      </c>
      <c r="U89">
        <f>20*2.039</f>
        <v>40.78</v>
      </c>
      <c r="V89">
        <f>23*2.039</f>
        <v>46.897000000000006</v>
      </c>
      <c r="W89">
        <f>14*4.003</f>
        <v>56.042000000000002</v>
      </c>
      <c r="X89">
        <f>14*4.003</f>
        <v>56.042000000000002</v>
      </c>
      <c r="Y89">
        <f>17*4.003</f>
        <v>68.051000000000002</v>
      </c>
      <c r="Z89">
        <f>20*2.64</f>
        <v>52.800000000000004</v>
      </c>
      <c r="AA89">
        <f>23*2.64</f>
        <v>60.720000000000006</v>
      </c>
      <c r="AB89">
        <f>14*3.916</f>
        <v>54.823999999999998</v>
      </c>
      <c r="AC89">
        <f>14*3.916</f>
        <v>54.823999999999998</v>
      </c>
      <c r="AD89">
        <f>18*3.916</f>
        <v>70.488</v>
      </c>
      <c r="AE89">
        <f>13*5.891</f>
        <v>76.582999999999998</v>
      </c>
      <c r="AF89">
        <f>14*5.891</f>
        <v>82.474000000000004</v>
      </c>
      <c r="AG89">
        <f>16*4.653</f>
        <v>74.447999999999993</v>
      </c>
      <c r="AH89">
        <f>14*4.653</f>
        <v>65.141999999999996</v>
      </c>
      <c r="AI89">
        <f>14*4.653</f>
        <v>65.141999999999996</v>
      </c>
      <c r="AJ89">
        <f>17*4.005</f>
        <v>68.084999999999994</v>
      </c>
      <c r="AK89">
        <f>20*4.005</f>
        <v>80.099999999999994</v>
      </c>
      <c r="AL89">
        <f>19*4.005</f>
        <v>76.094999999999999</v>
      </c>
      <c r="AM89">
        <f>17*5.345</f>
        <v>90.864999999999995</v>
      </c>
      <c r="AN89">
        <f>13*5.345</f>
        <v>69.484999999999999</v>
      </c>
      <c r="AO89">
        <f>15*5.345</f>
        <v>80.174999999999997</v>
      </c>
      <c r="AP89">
        <f>16*4.657</f>
        <v>74.512</v>
      </c>
      <c r="AQ89">
        <f>13*4.657</f>
        <v>60.540999999999997</v>
      </c>
      <c r="AR89">
        <f>19*4.657</f>
        <v>88.483000000000004</v>
      </c>
      <c r="AS89">
        <f>10*6.12</f>
        <v>61.2</v>
      </c>
    </row>
    <row r="90" spans="1:46" x14ac:dyDescent="0.2">
      <c r="A90" t="s">
        <v>62</v>
      </c>
      <c r="B90" t="s">
        <v>63</v>
      </c>
      <c r="C90">
        <f>SUM(Table1[[#This Row],[1]:[62]])</f>
        <v>2426.0110000000009</v>
      </c>
      <c r="D90">
        <f>16*5.822</f>
        <v>93.152000000000001</v>
      </c>
      <c r="E90">
        <f>16*5.822</f>
        <v>93.152000000000001</v>
      </c>
      <c r="F90">
        <f>16*5.822</f>
        <v>93.152000000000001</v>
      </c>
      <c r="G90">
        <f>15*5.245</f>
        <v>78.674999999999997</v>
      </c>
      <c r="H90">
        <f>18*5.245</f>
        <v>94.41</v>
      </c>
      <c r="I90">
        <f>15*5.245</f>
        <v>78.674999999999997</v>
      </c>
      <c r="J90">
        <f>12*5.793</f>
        <v>69.516000000000005</v>
      </c>
      <c r="K90">
        <f>15*5.793</f>
        <v>86.894999999999996</v>
      </c>
      <c r="L90">
        <f>14*5.793</f>
        <v>81.102000000000004</v>
      </c>
      <c r="M90">
        <f>14*5.281</f>
        <v>73.933999999999997</v>
      </c>
      <c r="N90">
        <f>15*5.281</f>
        <v>79.214999999999989</v>
      </c>
      <c r="O90">
        <f>5*5.281</f>
        <v>26.404999999999998</v>
      </c>
      <c r="P90">
        <f>15*4.572</f>
        <v>68.58</v>
      </c>
      <c r="Q90">
        <f>16*4.572</f>
        <v>73.152000000000001</v>
      </c>
      <c r="R90">
        <f>12*4.572</f>
        <v>54.864000000000004</v>
      </c>
      <c r="S90">
        <f>1*5.39</f>
        <v>5.39</v>
      </c>
      <c r="T90">
        <f>14*5.39</f>
        <v>75.459999999999994</v>
      </c>
      <c r="U90">
        <f>10*5.39</f>
        <v>53.9</v>
      </c>
      <c r="V90">
        <f>14*5.281</f>
        <v>73.933999999999997</v>
      </c>
      <c r="W90">
        <f>16*5.281</f>
        <v>84.495999999999995</v>
      </c>
      <c r="X90">
        <f>15*5.281</f>
        <v>79.214999999999989</v>
      </c>
      <c r="Y90">
        <f>13*5.419</f>
        <v>70.446999999999989</v>
      </c>
      <c r="Z90">
        <f>14*5.419</f>
        <v>75.866</v>
      </c>
      <c r="AA90">
        <f>16*5.419</f>
        <v>86.703999999999994</v>
      </c>
      <c r="AB90">
        <f>12*5.412</f>
        <v>64.944000000000003</v>
      </c>
      <c r="AC90">
        <f>10*5.412</f>
        <v>54.12</v>
      </c>
      <c r="AD90">
        <f>11*5.412</f>
        <v>59.531999999999996</v>
      </c>
      <c r="AE90">
        <f>12*5.412</f>
        <v>64.944000000000003</v>
      </c>
      <c r="AF90">
        <f>12*6.174</f>
        <v>74.088000000000008</v>
      </c>
      <c r="AG90">
        <f>11*6.174</f>
        <v>67.914000000000001</v>
      </c>
      <c r="AH90">
        <f>12*6.174</f>
        <v>74.088000000000008</v>
      </c>
      <c r="AI90">
        <f>12*6.174</f>
        <v>74.088000000000008</v>
      </c>
      <c r="AJ90">
        <f>12*6.174</f>
        <v>74.088000000000008</v>
      </c>
      <c r="AK90">
        <f>11*6.174</f>
        <v>67.914000000000001</v>
      </c>
    </row>
    <row r="91" spans="1:46" x14ac:dyDescent="0.2">
      <c r="A91" t="s">
        <v>308</v>
      </c>
      <c r="B91" t="s">
        <v>309</v>
      </c>
      <c r="C91">
        <f>SUM(Table1[[#This Row],[1]:[62]])</f>
        <v>2421.5089999999996</v>
      </c>
      <c r="D91">
        <f>7*6.003</f>
        <v>42.021000000000001</v>
      </c>
      <c r="E91">
        <f>4*6.003</f>
        <v>24.012</v>
      </c>
      <c r="F91">
        <f>23*5.419</f>
        <v>124.63699999999999</v>
      </c>
      <c r="G91">
        <f>32*5.419</f>
        <v>173.40799999999999</v>
      </c>
      <c r="H91">
        <f>22*5.281</f>
        <v>116.18199999999999</v>
      </c>
      <c r="I91">
        <f>33*5.281</f>
        <v>174.273</v>
      </c>
      <c r="J91">
        <f>20*5.278</f>
        <v>105.55999999999999</v>
      </c>
      <c r="K91">
        <f>16*5.278</f>
        <v>84.447999999999993</v>
      </c>
      <c r="L91">
        <f>19*5.412</f>
        <v>102.828</v>
      </c>
      <c r="M91">
        <f>22*5.412</f>
        <v>119.06399999999999</v>
      </c>
      <c r="N91">
        <f>18*4.909</f>
        <v>88.361999999999995</v>
      </c>
      <c r="O91">
        <f>22*4.909</f>
        <v>107.99799999999999</v>
      </c>
      <c r="P91">
        <f>23*3.337</f>
        <v>76.751000000000005</v>
      </c>
      <c r="Q91">
        <f>27*3.337</f>
        <v>90.099000000000004</v>
      </c>
      <c r="R91">
        <f>25*4.657</f>
        <v>116.425</v>
      </c>
      <c r="S91">
        <f>21*4.326</f>
        <v>90.845999999999989</v>
      </c>
      <c r="T91">
        <f>26*4.326</f>
        <v>112.47599999999998</v>
      </c>
      <c r="U91">
        <f>18*5.891</f>
        <v>106.038</v>
      </c>
      <c r="V91">
        <f>12*5.891</f>
        <v>70.692000000000007</v>
      </c>
      <c r="W91">
        <f>12*7.004</f>
        <v>84.048000000000002</v>
      </c>
      <c r="X91">
        <f>19*4.381</f>
        <v>83.239000000000004</v>
      </c>
      <c r="Y91">
        <f>22*4.381</f>
        <v>96.382000000000005</v>
      </c>
      <c r="Z91">
        <f>18*5.793</f>
        <v>104.274</v>
      </c>
      <c r="AA91">
        <f>22*5.793</f>
        <v>127.446</v>
      </c>
    </row>
    <row r="92" spans="1:46" x14ac:dyDescent="0.2">
      <c r="A92" t="s">
        <v>297</v>
      </c>
      <c r="B92" t="s">
        <v>298</v>
      </c>
      <c r="C92">
        <f>SUM(Table1[[#This Row],[1]:[62]])</f>
        <v>2403.6720000000005</v>
      </c>
      <c r="D92">
        <f>13*5.278</f>
        <v>68.61399999999999</v>
      </c>
      <c r="E92">
        <f>23*5.412</f>
        <v>124.476</v>
      </c>
      <c r="F92">
        <f>32*5.412</f>
        <v>173.184</v>
      </c>
      <c r="G92">
        <f>20*6.174</f>
        <v>123.48</v>
      </c>
      <c r="H92">
        <f>7*6.174</f>
        <v>43.218000000000004</v>
      </c>
      <c r="I92">
        <f>25*4.909</f>
        <v>122.72499999999999</v>
      </c>
      <c r="J92">
        <f>35*4.909</f>
        <v>171.815</v>
      </c>
      <c r="K92">
        <f>30*3.337</f>
        <v>100.11</v>
      </c>
      <c r="L92">
        <f>16*3.337</f>
        <v>53.392000000000003</v>
      </c>
      <c r="M92">
        <f>26*4.657</f>
        <v>121.08199999999999</v>
      </c>
      <c r="N92">
        <f>37*4.657</f>
        <v>172.309</v>
      </c>
      <c r="O92">
        <f>1*4.326</f>
        <v>4.3259999999999996</v>
      </c>
      <c r="P92">
        <f>40*4.326</f>
        <v>173.04</v>
      </c>
      <c r="Q92">
        <f>21*5.891</f>
        <v>123.711</v>
      </c>
      <c r="R92">
        <f>29*5.891</f>
        <v>170.839</v>
      </c>
      <c r="S92">
        <f>16*7.004</f>
        <v>112.06399999999999</v>
      </c>
      <c r="T92">
        <f>19*7.004</f>
        <v>133.07599999999999</v>
      </c>
      <c r="U92">
        <f>28*4.381</f>
        <v>122.66800000000001</v>
      </c>
      <c r="V92">
        <f>37*4.381</f>
        <v>162.09700000000001</v>
      </c>
      <c r="W92">
        <f>9*5.793</f>
        <v>52.137</v>
      </c>
      <c r="X92">
        <f>13*5.793</f>
        <v>75.308999999999997</v>
      </c>
    </row>
    <row r="93" spans="1:46" x14ac:dyDescent="0.2">
      <c r="A93" t="s">
        <v>960</v>
      </c>
      <c r="B93" t="s">
        <v>961</v>
      </c>
      <c r="C93">
        <f>SUM(Table1[[#This Row],[1]:[62]])</f>
        <v>2373.1309999999999</v>
      </c>
      <c r="D93">
        <f>17*3.321</f>
        <v>56.457000000000001</v>
      </c>
      <c r="E93">
        <f>18*3.321</f>
        <v>59.778000000000006</v>
      </c>
      <c r="F93">
        <f>23*3.321</f>
        <v>76.38300000000001</v>
      </c>
      <c r="G93">
        <f>18*3.8</f>
        <v>68.399999999999991</v>
      </c>
      <c r="H93">
        <f>18*3.8</f>
        <v>68.399999999999991</v>
      </c>
      <c r="I93">
        <f>23*3.8</f>
        <v>87.399999999999991</v>
      </c>
      <c r="J93">
        <f>22*3.03</f>
        <v>66.66</v>
      </c>
      <c r="K93">
        <f>22*3.03</f>
        <v>66.66</v>
      </c>
      <c r="L93">
        <f>27*3.03</f>
        <v>81.809999999999988</v>
      </c>
      <c r="M93">
        <f>19*2.62</f>
        <v>49.78</v>
      </c>
      <c r="N93">
        <f>25*2.62</f>
        <v>65.5</v>
      </c>
      <c r="O93">
        <f>30*2.62</f>
        <v>78.600000000000009</v>
      </c>
      <c r="P93">
        <f>18*3.932</f>
        <v>70.775999999999996</v>
      </c>
      <c r="Q93">
        <f>8*3.932</f>
        <v>31.456</v>
      </c>
      <c r="R93">
        <f>12*5.891</f>
        <v>70.692000000000007</v>
      </c>
      <c r="S93">
        <f>12*5.891</f>
        <v>70.692000000000007</v>
      </c>
      <c r="T93">
        <f>11*5.891</f>
        <v>64.801000000000002</v>
      </c>
      <c r="U93">
        <f>15*4.259</f>
        <v>63.885000000000005</v>
      </c>
      <c r="V93">
        <f>16*4.259</f>
        <v>68.144000000000005</v>
      </c>
      <c r="W93">
        <f>12*4.259</f>
        <v>51.108000000000004</v>
      </c>
      <c r="X93">
        <f>9*7.004</f>
        <v>63.035999999999994</v>
      </c>
      <c r="Y93">
        <f>9*7.004</f>
        <v>63.035999999999994</v>
      </c>
      <c r="Z93">
        <f>11*7.004</f>
        <v>77.043999999999997</v>
      </c>
      <c r="AA93">
        <f>15*4.381</f>
        <v>65.715000000000003</v>
      </c>
      <c r="AB93">
        <f>15*4.381</f>
        <v>65.715000000000003</v>
      </c>
      <c r="AC93">
        <f>15*4.381</f>
        <v>65.715000000000003</v>
      </c>
      <c r="AD93">
        <f>11*5.891</f>
        <v>64.801000000000002</v>
      </c>
      <c r="AE93">
        <f>12*5.891</f>
        <v>70.692000000000007</v>
      </c>
      <c r="AF93">
        <f>12*5.891</f>
        <v>70.692000000000007</v>
      </c>
      <c r="AG93">
        <f>18*3.916</f>
        <v>70.488</v>
      </c>
      <c r="AH93">
        <f>17*3.916</f>
        <v>66.572000000000003</v>
      </c>
      <c r="AI93">
        <f>13*3.916</f>
        <v>50.908000000000001</v>
      </c>
      <c r="AJ93">
        <f>14*4.003</f>
        <v>56.042000000000002</v>
      </c>
      <c r="AK93">
        <f>18*4.003</f>
        <v>72.054000000000002</v>
      </c>
      <c r="AL93">
        <f>10*5.793</f>
        <v>57.93</v>
      </c>
      <c r="AM93">
        <f>13*5.793</f>
        <v>75.308999999999997</v>
      </c>
    </row>
    <row r="94" spans="1:46" x14ac:dyDescent="0.2">
      <c r="A94" t="s">
        <v>491</v>
      </c>
      <c r="B94" t="s">
        <v>931</v>
      </c>
      <c r="C94">
        <f>SUM(Table1[[#This Row],[1]:[62]])</f>
        <v>2361.8740000000003</v>
      </c>
      <c r="D94">
        <f>20*4.226</f>
        <v>84.52</v>
      </c>
      <c r="E94">
        <f>18*4.226</f>
        <v>76.067999999999998</v>
      </c>
      <c r="F94">
        <f>14*7.004</f>
        <v>98.055999999999997</v>
      </c>
      <c r="G94">
        <f>12*7.004</f>
        <v>84.048000000000002</v>
      </c>
      <c r="H94">
        <f>17*4.259</f>
        <v>72.403000000000006</v>
      </c>
      <c r="I94">
        <f>19*4.259</f>
        <v>80.921000000000006</v>
      </c>
      <c r="J94">
        <f>18*4.381</f>
        <v>78.858000000000004</v>
      </c>
      <c r="K94">
        <f>6*4.381</f>
        <v>26.286000000000001</v>
      </c>
      <c r="L94">
        <f>17*5.822</f>
        <v>98.974000000000004</v>
      </c>
      <c r="M94">
        <f>11*5.822</f>
        <v>64.042000000000002</v>
      </c>
      <c r="N94">
        <f>17*4.909</f>
        <v>83.453000000000003</v>
      </c>
      <c r="O94">
        <f>2*4.909</f>
        <v>9.8179999999999996</v>
      </c>
      <c r="P94">
        <f>21*4.326</f>
        <v>90.845999999999989</v>
      </c>
      <c r="Q94">
        <f>22*4.326</f>
        <v>95.171999999999997</v>
      </c>
      <c r="R94">
        <f>20*4.657</f>
        <v>93.14</v>
      </c>
      <c r="S94">
        <f>18*4.657</f>
        <v>83.825999999999993</v>
      </c>
      <c r="T94">
        <f>19*4.574</f>
        <v>86.905999999999992</v>
      </c>
      <c r="U94">
        <f>10*4.574</f>
        <v>45.739999999999995</v>
      </c>
      <c r="V94">
        <f>17*5.281</f>
        <v>89.777000000000001</v>
      </c>
      <c r="W94">
        <f>3*5.281</f>
        <v>15.843</v>
      </c>
      <c r="X94">
        <f>16*5.281</f>
        <v>84.495999999999995</v>
      </c>
      <c r="Y94">
        <f>17*4.572</f>
        <v>77.724000000000004</v>
      </c>
      <c r="Z94">
        <f>17*4.572</f>
        <v>77.724000000000004</v>
      </c>
      <c r="AA94">
        <f>17*4.572</f>
        <v>77.724000000000004</v>
      </c>
      <c r="AB94">
        <f>12*5.39</f>
        <v>64.679999999999993</v>
      </c>
      <c r="AC94">
        <f>16*5.39</f>
        <v>86.24</v>
      </c>
      <c r="AD94">
        <f>12*5.39</f>
        <v>64.679999999999993</v>
      </c>
      <c r="AE94">
        <f>15*5.281</f>
        <v>79.214999999999989</v>
      </c>
      <c r="AF94">
        <f>1*5.281</f>
        <v>5.2809999999999997</v>
      </c>
      <c r="AG94">
        <f>13*5.281</f>
        <v>68.652999999999992</v>
      </c>
      <c r="AH94">
        <f>15*5.419</f>
        <v>81.284999999999997</v>
      </c>
      <c r="AI94">
        <f>9*5.419</f>
        <v>48.770999999999994</v>
      </c>
      <c r="AJ94">
        <f>16*5.419</f>
        <v>86.703999999999994</v>
      </c>
    </row>
    <row r="95" spans="1:46" x14ac:dyDescent="0.2">
      <c r="A95" t="s">
        <v>75</v>
      </c>
      <c r="B95" t="s">
        <v>891</v>
      </c>
      <c r="C95">
        <f>SUM(Table1[[#This Row],[1]:[62]])</f>
        <v>2352.576</v>
      </c>
      <c r="D95">
        <f>2*5.822</f>
        <v>11.644</v>
      </c>
      <c r="E95">
        <f>16*5.822</f>
        <v>93.152000000000001</v>
      </c>
      <c r="F95">
        <f>16*5.822</f>
        <v>93.152000000000001</v>
      </c>
      <c r="G95">
        <f>17*4.226</f>
        <v>71.841999999999999</v>
      </c>
      <c r="H95">
        <f>15*4.226</f>
        <v>63.39</v>
      </c>
      <c r="I95">
        <f>17*4.226</f>
        <v>71.841999999999999</v>
      </c>
      <c r="J95">
        <f>15*4.085</f>
        <v>61.274999999999999</v>
      </c>
      <c r="K95">
        <f>5*4.085</f>
        <v>20.425000000000001</v>
      </c>
      <c r="L95">
        <f>15*4.085</f>
        <v>61.274999999999999</v>
      </c>
      <c r="M95">
        <f>1*5.793</f>
        <v>5.7930000000000001</v>
      </c>
      <c r="N95">
        <f>14*5.793</f>
        <v>81.102000000000004</v>
      </c>
      <c r="O95">
        <f>11*5.793</f>
        <v>63.722999999999999</v>
      </c>
      <c r="P95">
        <f>15*5.245</f>
        <v>78.674999999999997</v>
      </c>
      <c r="Q95">
        <f>16*5.245</f>
        <v>83.92</v>
      </c>
      <c r="R95">
        <f>17*5.245</f>
        <v>89.165000000000006</v>
      </c>
      <c r="S95">
        <f>13*4.909</f>
        <v>63.817</v>
      </c>
      <c r="T95">
        <f>16*4.909</f>
        <v>78.543999999999997</v>
      </c>
      <c r="U95">
        <f>20*4.326</f>
        <v>86.52</v>
      </c>
      <c r="V95">
        <f>19*4.574</f>
        <v>86.905999999999992</v>
      </c>
      <c r="W95">
        <f>10*4.574</f>
        <v>45.739999999999995</v>
      </c>
      <c r="X95">
        <f>15*5.793</f>
        <v>86.894999999999996</v>
      </c>
      <c r="Y95">
        <f>13*5.793</f>
        <v>75.308999999999997</v>
      </c>
      <c r="Z95">
        <f>11*4.653</f>
        <v>51.182999999999993</v>
      </c>
      <c r="AA95">
        <f>14*4.653</f>
        <v>65.141999999999996</v>
      </c>
      <c r="AB95">
        <f>14*4.653</f>
        <v>65.141999999999996</v>
      </c>
      <c r="AC95">
        <f>18*4.005</f>
        <v>72.09</v>
      </c>
      <c r="AD95">
        <f>20*4.005</f>
        <v>80.099999999999994</v>
      </c>
      <c r="AE95">
        <f>19*4.005</f>
        <v>76.094999999999999</v>
      </c>
      <c r="AF95">
        <f>17*5.345</f>
        <v>90.864999999999995</v>
      </c>
      <c r="AG95">
        <f>13*5.345</f>
        <v>69.484999999999999</v>
      </c>
      <c r="AH95">
        <f>15*5.345</f>
        <v>80.174999999999997</v>
      </c>
      <c r="AI95">
        <f>17*4.657</f>
        <v>79.168999999999997</v>
      </c>
      <c r="AJ95">
        <f>13*4.657</f>
        <v>60.540999999999997</v>
      </c>
      <c r="AK95">
        <f>19*4.657</f>
        <v>88.483000000000004</v>
      </c>
    </row>
    <row r="96" spans="1:46" x14ac:dyDescent="0.2">
      <c r="A96" t="s">
        <v>108</v>
      </c>
      <c r="B96" t="s">
        <v>109</v>
      </c>
      <c r="C96">
        <f>SUM(Table1[[#This Row],[1]:[62]])</f>
        <v>2346.1029999999996</v>
      </c>
      <c r="D96">
        <f>21*4.326</f>
        <v>90.845999999999989</v>
      </c>
      <c r="E96">
        <f>22*4.326</f>
        <v>95.171999999999997</v>
      </c>
      <c r="F96">
        <f>12*5.793</f>
        <v>69.516000000000005</v>
      </c>
      <c r="G96">
        <f>18*5.793</f>
        <v>104.274</v>
      </c>
      <c r="H96">
        <f>20*4.428</f>
        <v>88.56</v>
      </c>
      <c r="I96">
        <f>14*4.428</f>
        <v>61.991999999999997</v>
      </c>
      <c r="J96">
        <f>18*4.428</f>
        <v>79.703999999999994</v>
      </c>
      <c r="K96">
        <f>17*4.653</f>
        <v>79.100999999999999</v>
      </c>
      <c r="L96">
        <f>12*4.653</f>
        <v>55.835999999999999</v>
      </c>
      <c r="M96">
        <f>19*4.653</f>
        <v>88.406999999999996</v>
      </c>
      <c r="N96">
        <f>16*5.345</f>
        <v>85.52</v>
      </c>
      <c r="O96">
        <f>14*5.345</f>
        <v>74.83</v>
      </c>
      <c r="P96">
        <f>14*5.345</f>
        <v>74.83</v>
      </c>
      <c r="Q96">
        <f>17*4.313</f>
        <v>73.320999999999998</v>
      </c>
      <c r="R96">
        <f>15*4.313</f>
        <v>64.694999999999993</v>
      </c>
      <c r="S96">
        <f>16*4.313</f>
        <v>69.007999999999996</v>
      </c>
      <c r="T96">
        <f>8*4.653</f>
        <v>37.223999999999997</v>
      </c>
      <c r="U96">
        <f>14*4.653</f>
        <v>65.141999999999996</v>
      </c>
      <c r="V96">
        <f>18*4.653</f>
        <v>83.753999999999991</v>
      </c>
      <c r="W96">
        <f>14*5.822</f>
        <v>81.507999999999996</v>
      </c>
      <c r="X96">
        <f>11*5.822</f>
        <v>64.042000000000002</v>
      </c>
      <c r="Y96">
        <f>16*5.822</f>
        <v>93.152000000000001</v>
      </c>
      <c r="Z96">
        <f>15*4.428</f>
        <v>66.42</v>
      </c>
      <c r="AA96">
        <f>16*4.428</f>
        <v>70.847999999999999</v>
      </c>
      <c r="AB96">
        <f>17*4.428</f>
        <v>75.275999999999996</v>
      </c>
      <c r="AC96">
        <f>20*4.005</f>
        <v>80.099999999999994</v>
      </c>
      <c r="AD96">
        <f>15*4.005</f>
        <v>60.074999999999996</v>
      </c>
      <c r="AE96">
        <f>20*4.005</f>
        <v>80.099999999999994</v>
      </c>
      <c r="AF96">
        <f>19*4.657</f>
        <v>88.483000000000004</v>
      </c>
      <c r="AG96">
        <f>14*4.657</f>
        <v>65.198000000000008</v>
      </c>
      <c r="AH96">
        <f>17*4.657</f>
        <v>79.168999999999997</v>
      </c>
    </row>
    <row r="97" spans="1:38" x14ac:dyDescent="0.2">
      <c r="A97" t="s">
        <v>837</v>
      </c>
      <c r="B97" t="s">
        <v>838</v>
      </c>
      <c r="C97">
        <f>SUM(Table1[[#This Row],[1]:[62]])</f>
        <v>2342.681</v>
      </c>
      <c r="D97">
        <f>9*4.426</f>
        <v>39.834000000000003</v>
      </c>
      <c r="E97">
        <f>14*4.426</f>
        <v>61.963999999999999</v>
      </c>
      <c r="F97">
        <f>16*4.426</f>
        <v>70.816000000000003</v>
      </c>
      <c r="G97">
        <f>5*6.515</f>
        <v>32.574999999999996</v>
      </c>
      <c r="H97">
        <f>10*6.515</f>
        <v>65.149999999999991</v>
      </c>
      <c r="I97">
        <f>11*6.515</f>
        <v>71.664999999999992</v>
      </c>
      <c r="J97">
        <f>19*3.925</f>
        <v>74.575000000000003</v>
      </c>
      <c r="K97">
        <f>22*3.925</f>
        <v>86.35</v>
      </c>
      <c r="L97">
        <f>23*3.634</f>
        <v>83.581999999999994</v>
      </c>
      <c r="M97">
        <f>21*3.634</f>
        <v>76.313999999999993</v>
      </c>
      <c r="N97">
        <f>22*3.634</f>
        <v>79.947999999999993</v>
      </c>
      <c r="O97">
        <f>15*3.621</f>
        <v>54.314999999999998</v>
      </c>
      <c r="P97">
        <f>20*3.621</f>
        <v>72.42</v>
      </c>
      <c r="Q97">
        <f>19*3.957</f>
        <v>75.182999999999993</v>
      </c>
      <c r="R97">
        <f>15*3.957</f>
        <v>59.354999999999997</v>
      </c>
      <c r="S97">
        <f>24*3.957</f>
        <v>94.967999999999989</v>
      </c>
      <c r="T97">
        <f>12*5.263</f>
        <v>63.155999999999999</v>
      </c>
      <c r="U97">
        <f>9*5.263</f>
        <v>47.366999999999997</v>
      </c>
      <c r="V97">
        <f>19*3.83</f>
        <v>72.77</v>
      </c>
      <c r="W97">
        <f>18*3.83</f>
        <v>68.94</v>
      </c>
      <c r="X97">
        <f>18*3.925</f>
        <v>70.649999999999991</v>
      </c>
      <c r="Y97">
        <f>23*3.925</f>
        <v>90.274999999999991</v>
      </c>
      <c r="Z97">
        <f>90*1.104</f>
        <v>99.360000000000014</v>
      </c>
      <c r="AA97">
        <f>30*3.634</f>
        <v>109.02</v>
      </c>
      <c r="AB97">
        <f>30*3.634</f>
        <v>109.02</v>
      </c>
      <c r="AC97">
        <f>25*2.874</f>
        <v>71.850000000000009</v>
      </c>
      <c r="AD97">
        <f>25*2.874</f>
        <v>71.850000000000009</v>
      </c>
      <c r="AE97">
        <f>30*3.161</f>
        <v>94.83</v>
      </c>
      <c r="AF97">
        <f>11*3.161</f>
        <v>34.771000000000001</v>
      </c>
      <c r="AG97">
        <f>20*2.897</f>
        <v>57.94</v>
      </c>
      <c r="AH97">
        <f>20*2.897</f>
        <v>57.94</v>
      </c>
      <c r="AI97">
        <f>15*4.426</f>
        <v>66.39</v>
      </c>
      <c r="AJ97">
        <f>13*4.426</f>
        <v>57.538000000000004</v>
      </c>
    </row>
    <row r="98" spans="1:38" x14ac:dyDescent="0.2">
      <c r="A98" t="s">
        <v>255</v>
      </c>
      <c r="B98" t="s">
        <v>404</v>
      </c>
      <c r="C98">
        <f>SUM(Table1[[#This Row],[1]:[62]])</f>
        <v>2317.5439999999999</v>
      </c>
      <c r="D98">
        <f>12*5.451</f>
        <v>65.411999999999992</v>
      </c>
      <c r="E98">
        <f>11*5.451</f>
        <v>59.960999999999999</v>
      </c>
      <c r="F98">
        <f>13*6.174</f>
        <v>80.262</v>
      </c>
      <c r="G98">
        <f>13*6.174</f>
        <v>80.262</v>
      </c>
      <c r="H98">
        <f>13*5.412</f>
        <v>70.355999999999995</v>
      </c>
      <c r="I98">
        <f>17*4.361</f>
        <v>74.137</v>
      </c>
      <c r="J98">
        <f>17*4.361</f>
        <v>74.137</v>
      </c>
      <c r="K98">
        <f>16*4.361</f>
        <v>69.775999999999996</v>
      </c>
      <c r="L98">
        <f>17*4.259</f>
        <v>72.403000000000006</v>
      </c>
      <c r="M98">
        <f>17*4.259</f>
        <v>72.403000000000006</v>
      </c>
      <c r="N98">
        <f>14*4.94</f>
        <v>69.160000000000011</v>
      </c>
      <c r="O98">
        <f>14*4.94</f>
        <v>69.160000000000011</v>
      </c>
      <c r="P98">
        <f>12*6.201</f>
        <v>74.411999999999992</v>
      </c>
      <c r="Q98">
        <f>13*6.201</f>
        <v>80.613</v>
      </c>
      <c r="R98">
        <f>12*4.259</f>
        <v>51.108000000000004</v>
      </c>
      <c r="S98">
        <f>11*4.259</f>
        <v>46.849000000000004</v>
      </c>
      <c r="T98">
        <f>6*4.259</f>
        <v>25.554000000000002</v>
      </c>
      <c r="U98">
        <f>13*5.891</f>
        <v>76.582999999999998</v>
      </c>
      <c r="V98">
        <f>14*5.891</f>
        <v>82.474000000000004</v>
      </c>
      <c r="W98">
        <f>12*5.412</f>
        <v>64.944000000000003</v>
      </c>
      <c r="X98">
        <f>10*5.412</f>
        <v>54.12</v>
      </c>
      <c r="Y98">
        <f>12*6.174</f>
        <v>74.088000000000008</v>
      </c>
      <c r="Z98">
        <f>3*6.174</f>
        <v>18.522000000000002</v>
      </c>
      <c r="AA98">
        <f>14*5.281</f>
        <v>73.933999999999997</v>
      </c>
      <c r="AB98">
        <f>12*5.281</f>
        <v>63.372</v>
      </c>
      <c r="AC98">
        <f>16*4.653</f>
        <v>74.447999999999993</v>
      </c>
      <c r="AD98">
        <f>14*4.653</f>
        <v>65.141999999999996</v>
      </c>
      <c r="AE98">
        <f>14*4.653</f>
        <v>65.141999999999996</v>
      </c>
      <c r="AF98">
        <f>18*4.005</f>
        <v>72.09</v>
      </c>
      <c r="AG98">
        <f>20*4.005</f>
        <v>80.099999999999994</v>
      </c>
      <c r="AH98">
        <f>19*4.005</f>
        <v>76.094999999999999</v>
      </c>
      <c r="AI98">
        <f>17*5.345</f>
        <v>90.864999999999995</v>
      </c>
      <c r="AJ98">
        <f>13*5.345</f>
        <v>69.484999999999999</v>
      </c>
      <c r="AK98">
        <f>15*5.345</f>
        <v>80.174999999999997</v>
      </c>
    </row>
    <row r="99" spans="1:38" x14ac:dyDescent="0.2">
      <c r="A99" t="s">
        <v>100</v>
      </c>
      <c r="B99" t="s">
        <v>888</v>
      </c>
      <c r="C99">
        <f>SUM(Table1[[#This Row],[1]:[62]])</f>
        <v>2308.9669999999996</v>
      </c>
      <c r="D99">
        <f>21*4.326</f>
        <v>90.845999999999989</v>
      </c>
      <c r="E99">
        <f>22*4.326</f>
        <v>95.171999999999997</v>
      </c>
      <c r="F99">
        <f>16*4.653</f>
        <v>74.447999999999993</v>
      </c>
      <c r="G99">
        <f>10*4.653</f>
        <v>46.529999999999994</v>
      </c>
      <c r="H99">
        <f>16*4.653</f>
        <v>74.447999999999993</v>
      </c>
      <c r="I99">
        <f>15*5.822</f>
        <v>87.33</v>
      </c>
      <c r="J99">
        <f>10*5.822</f>
        <v>58.22</v>
      </c>
      <c r="K99">
        <f>16*5.822</f>
        <v>93.152000000000001</v>
      </c>
      <c r="L99">
        <f>12*5.793</f>
        <v>69.516000000000005</v>
      </c>
      <c r="M99">
        <f>18*5.793</f>
        <v>104.274</v>
      </c>
      <c r="N99">
        <f>21*4.555</f>
        <v>95.655000000000001</v>
      </c>
      <c r="O99">
        <f>19*4.555</f>
        <v>86.544999999999987</v>
      </c>
      <c r="P99">
        <f>7*7.004</f>
        <v>49.027999999999999</v>
      </c>
      <c r="Q99">
        <f>12*7.004</f>
        <v>84.048000000000002</v>
      </c>
      <c r="R99">
        <f>18*4.428</f>
        <v>79.703999999999994</v>
      </c>
      <c r="S99">
        <f>20*4.428</f>
        <v>88.56</v>
      </c>
      <c r="T99">
        <f>20*4.428</f>
        <v>88.56</v>
      </c>
      <c r="U99">
        <f>14*4.428</f>
        <v>61.991999999999997</v>
      </c>
      <c r="V99">
        <f>18*4.428</f>
        <v>79.703999999999994</v>
      </c>
      <c r="W99">
        <f>17*4.653</f>
        <v>79.100999999999999</v>
      </c>
      <c r="X99">
        <f>12*4.653</f>
        <v>55.835999999999999</v>
      </c>
      <c r="Y99">
        <f>19*4.653</f>
        <v>88.406999999999996</v>
      </c>
      <c r="Z99">
        <f>16*5.345</f>
        <v>85.52</v>
      </c>
      <c r="AA99">
        <f>17*5.345</f>
        <v>90.864999999999995</v>
      </c>
      <c r="AB99">
        <f>19*4.574</f>
        <v>86.905999999999992</v>
      </c>
      <c r="AC99">
        <f>10*4.574</f>
        <v>45.739999999999995</v>
      </c>
      <c r="AD99">
        <f>3*5.793</f>
        <v>17.379000000000001</v>
      </c>
      <c r="AE99">
        <f>17*5.793</f>
        <v>98.481000000000009</v>
      </c>
      <c r="AF99">
        <f>10*6.12</f>
        <v>61.2</v>
      </c>
      <c r="AG99">
        <f>15*6.12</f>
        <v>91.8</v>
      </c>
    </row>
    <row r="100" spans="1:38" x14ac:dyDescent="0.2">
      <c r="A100" t="s">
        <v>457</v>
      </c>
      <c r="B100" t="s">
        <v>513</v>
      </c>
      <c r="C100">
        <f>SUM(Table1[[#This Row],[1]:[62]])</f>
        <v>2298.5589999999997</v>
      </c>
      <c r="D100">
        <f>17*4.01</f>
        <v>68.17</v>
      </c>
      <c r="E100">
        <f>16*4.01</f>
        <v>64.16</v>
      </c>
      <c r="F100">
        <f>13*4.01</f>
        <v>52.129999999999995</v>
      </c>
      <c r="G100">
        <f>18*4.01</f>
        <v>72.179999999999993</v>
      </c>
      <c r="H100">
        <f>12*5.451</f>
        <v>65.411999999999992</v>
      </c>
      <c r="I100">
        <f>13*5.451</f>
        <v>70.863</v>
      </c>
      <c r="J100">
        <f>16*5.451</f>
        <v>87.215999999999994</v>
      </c>
      <c r="K100">
        <f>12*5.451</f>
        <v>65.411999999999992</v>
      </c>
      <c r="L100">
        <f>16*4.318</f>
        <v>69.087999999999994</v>
      </c>
      <c r="M100">
        <f>17*4.318</f>
        <v>73.405999999999992</v>
      </c>
      <c r="N100">
        <f>17*4.318</f>
        <v>73.405999999999992</v>
      </c>
      <c r="O100">
        <f>17*4.318</f>
        <v>73.405999999999992</v>
      </c>
      <c r="P100">
        <f>18*3.26</f>
        <v>58.679999999999993</v>
      </c>
      <c r="Q100">
        <f>21*3.26</f>
        <v>68.459999999999994</v>
      </c>
      <c r="R100">
        <f>19*3.26</f>
        <v>61.94</v>
      </c>
      <c r="S100">
        <f>20*3.26</f>
        <v>65.199999999999989</v>
      </c>
      <c r="T100">
        <f>14*5.281</f>
        <v>73.933999999999997</v>
      </c>
      <c r="U100">
        <f>15*5.281</f>
        <v>79.214999999999989</v>
      </c>
      <c r="V100">
        <f>11*5.281</f>
        <v>58.090999999999994</v>
      </c>
      <c r="W100">
        <f>15*4.572</f>
        <v>68.58</v>
      </c>
      <c r="X100">
        <f>16*4.572</f>
        <v>73.152000000000001</v>
      </c>
      <c r="Y100">
        <f>12*4.572</f>
        <v>54.864000000000004</v>
      </c>
      <c r="Z100">
        <f>10*5.39</f>
        <v>53.9</v>
      </c>
      <c r="AA100">
        <f>14*5.39</f>
        <v>75.459999999999994</v>
      </c>
      <c r="AB100">
        <f>15*5.39</f>
        <v>80.849999999999994</v>
      </c>
      <c r="AC100">
        <f>16*5.281</f>
        <v>84.495999999999995</v>
      </c>
      <c r="AD100">
        <f>16*5.281</f>
        <v>84.495999999999995</v>
      </c>
      <c r="AE100">
        <f>15*5.281</f>
        <v>79.214999999999989</v>
      </c>
      <c r="AF100">
        <f>13*5.419</f>
        <v>70.446999999999989</v>
      </c>
      <c r="AG100">
        <f>14*5.419</f>
        <v>75.866</v>
      </c>
      <c r="AH100">
        <f>16*5.419</f>
        <v>86.703999999999994</v>
      </c>
      <c r="AI100">
        <f>8*6.12</f>
        <v>48.96</v>
      </c>
      <c r="AJ100">
        <f>10*6.12</f>
        <v>61.2</v>
      </c>
    </row>
    <row r="101" spans="1:38" x14ac:dyDescent="0.2">
      <c r="A101" t="s">
        <v>49</v>
      </c>
      <c r="B101" t="s">
        <v>966</v>
      </c>
      <c r="C101">
        <f>SUM(Table1[[#This Row],[1]:[62]])</f>
        <v>2289.9450000000002</v>
      </c>
      <c r="D101">
        <f>17*3.321</f>
        <v>56.457000000000001</v>
      </c>
      <c r="E101">
        <f>18*3.321</f>
        <v>59.778000000000006</v>
      </c>
      <c r="F101">
        <f>23*3.321</f>
        <v>76.38300000000001</v>
      </c>
      <c r="G101">
        <f>18*3.8</f>
        <v>68.399999999999991</v>
      </c>
      <c r="H101">
        <f>18*3.8</f>
        <v>68.399999999999991</v>
      </c>
      <c r="I101">
        <f>23*3.8</f>
        <v>87.399999999999991</v>
      </c>
      <c r="J101">
        <f>22*3.03</f>
        <v>66.66</v>
      </c>
      <c r="K101">
        <f>11*3.03</f>
        <v>33.33</v>
      </c>
      <c r="L101">
        <f>27*3.03</f>
        <v>81.809999999999988</v>
      </c>
      <c r="M101">
        <f>19*2.62</f>
        <v>49.78</v>
      </c>
      <c r="N101">
        <f>25*2.62</f>
        <v>65.5</v>
      </c>
      <c r="O101">
        <f>30*2.62</f>
        <v>78.600000000000009</v>
      </c>
      <c r="P101">
        <f>18*3.932</f>
        <v>70.775999999999996</v>
      </c>
      <c r="Q101">
        <f>18*3.932</f>
        <v>70.775999999999996</v>
      </c>
      <c r="R101">
        <f>27*3.932</f>
        <v>106.164</v>
      </c>
      <c r="S101">
        <f>6*2.897</f>
        <v>17.381999999999998</v>
      </c>
      <c r="T101">
        <f>25*2.897</f>
        <v>72.424999999999997</v>
      </c>
      <c r="U101">
        <f>18*4.426</f>
        <v>79.668000000000006</v>
      </c>
      <c r="V101">
        <f>18*4.426</f>
        <v>79.668000000000006</v>
      </c>
      <c r="W101">
        <f>18*4.426</f>
        <v>79.668000000000006</v>
      </c>
      <c r="X101">
        <f>25*3.925</f>
        <v>98.125</v>
      </c>
      <c r="Y101">
        <f>1*3.925</f>
        <v>3.9249999999999998</v>
      </c>
      <c r="Z101">
        <f>25*3.925</f>
        <v>98.125</v>
      </c>
      <c r="AA101">
        <f>88*1.104</f>
        <v>97.152000000000015</v>
      </c>
      <c r="AB101">
        <f>15*6.515</f>
        <v>97.724999999999994</v>
      </c>
      <c r="AC101">
        <f>9*6.515</f>
        <v>58.634999999999998</v>
      </c>
      <c r="AD101">
        <f>15*6.515</f>
        <v>97.724999999999994</v>
      </c>
      <c r="AE101">
        <f>30*3.634</f>
        <v>109.02</v>
      </c>
      <c r="AF101">
        <f>10*3.634</f>
        <v>36.339999999999996</v>
      </c>
      <c r="AG101">
        <f>4*2.874</f>
        <v>11.496</v>
      </c>
      <c r="AH101">
        <f>8*2.874</f>
        <v>22.992000000000001</v>
      </c>
      <c r="AI101">
        <f>30*3.161</f>
        <v>94.83</v>
      </c>
      <c r="AJ101">
        <f>30*3.161</f>
        <v>94.83</v>
      </c>
    </row>
    <row r="102" spans="1:38" x14ac:dyDescent="0.2">
      <c r="A102" t="s">
        <v>78</v>
      </c>
      <c r="B102" t="s">
        <v>1378</v>
      </c>
      <c r="C102">
        <f>SUM(Table1[[#This Row],[1]:[62]])</f>
        <v>2279.1430000000005</v>
      </c>
      <c r="D102">
        <f>15*5.245</f>
        <v>78.674999999999997</v>
      </c>
      <c r="E102">
        <f>18*5.245</f>
        <v>94.41</v>
      </c>
      <c r="F102">
        <f>8*5.245</f>
        <v>41.96</v>
      </c>
      <c r="G102">
        <f>1*5.793</f>
        <v>5.7930000000000001</v>
      </c>
      <c r="H102">
        <f>13*5.793</f>
        <v>75.308999999999997</v>
      </c>
      <c r="I102">
        <f>14*5.793</f>
        <v>81.102000000000004</v>
      </c>
      <c r="J102">
        <f>17*4.226</f>
        <v>71.841999999999999</v>
      </c>
      <c r="K102">
        <f>17*4.226</f>
        <v>71.841999999999999</v>
      </c>
      <c r="L102">
        <f>15*4.085</f>
        <v>61.274999999999999</v>
      </c>
      <c r="M102">
        <f>15*4.085</f>
        <v>61.274999999999999</v>
      </c>
      <c r="N102">
        <f>15*4.085</f>
        <v>61.274999999999999</v>
      </c>
      <c r="O102">
        <f>5*5.793</f>
        <v>28.965</v>
      </c>
      <c r="P102">
        <f>14*5.793</f>
        <v>81.102000000000004</v>
      </c>
      <c r="Q102">
        <f>10*5.245</f>
        <v>52.45</v>
      </c>
      <c r="R102">
        <f>13*4.909</f>
        <v>63.817</v>
      </c>
      <c r="S102">
        <f>2*4.909</f>
        <v>9.8179999999999996</v>
      </c>
      <c r="T102">
        <f>19*4.657</f>
        <v>88.483000000000004</v>
      </c>
      <c r="U102">
        <f>17*4.657</f>
        <v>79.168999999999997</v>
      </c>
      <c r="V102">
        <f>4*4.657</f>
        <v>18.628</v>
      </c>
      <c r="W102">
        <f>17*4.226</f>
        <v>71.841999999999999</v>
      </c>
      <c r="X102">
        <f>17*4.226</f>
        <v>71.841999999999999</v>
      </c>
      <c r="Y102">
        <f>16*4.226</f>
        <v>67.616</v>
      </c>
      <c r="Z102">
        <f>13*4.226</f>
        <v>54.938000000000002</v>
      </c>
      <c r="AA102">
        <f>16*4.653</f>
        <v>74.447999999999993</v>
      </c>
      <c r="AB102">
        <f>14*4.653</f>
        <v>65.141999999999996</v>
      </c>
      <c r="AC102">
        <f>14*4.653</f>
        <v>65.141999999999996</v>
      </c>
      <c r="AD102">
        <f>18*4.005</f>
        <v>72.09</v>
      </c>
      <c r="AE102">
        <f>20*4.005</f>
        <v>80.099999999999994</v>
      </c>
      <c r="AF102">
        <f>15*4.005</f>
        <v>60.074999999999996</v>
      </c>
      <c r="AG102">
        <f>17*5.345</f>
        <v>90.864999999999995</v>
      </c>
      <c r="AH102">
        <f>13*5.345</f>
        <v>69.484999999999999</v>
      </c>
      <c r="AI102">
        <f>15*5.345</f>
        <v>80.174999999999997</v>
      </c>
      <c r="AJ102">
        <f>17*4.657</f>
        <v>79.168999999999997</v>
      </c>
      <c r="AK102">
        <f>13*4.657</f>
        <v>60.540999999999997</v>
      </c>
      <c r="AL102">
        <f>19*4.657</f>
        <v>88.483000000000004</v>
      </c>
    </row>
    <row r="103" spans="1:38" x14ac:dyDescent="0.2">
      <c r="A103" t="s">
        <v>303</v>
      </c>
      <c r="B103" t="s">
        <v>1024</v>
      </c>
      <c r="C103">
        <f>SUM(Table1[[#This Row],[1]:[62]])</f>
        <v>2276.7109999999998</v>
      </c>
      <c r="D103">
        <f>14*4.003</f>
        <v>56.042000000000002</v>
      </c>
      <c r="E103">
        <f>18*4.003</f>
        <v>72.054000000000002</v>
      </c>
      <c r="F103">
        <f>14*4.003</f>
        <v>56.042000000000002</v>
      </c>
      <c r="G103">
        <f>35*3.83</f>
        <v>134.05000000000001</v>
      </c>
      <c r="H103">
        <f>75*1.439</f>
        <v>107.92500000000001</v>
      </c>
      <c r="I103">
        <f>32*3.602</f>
        <v>115.264</v>
      </c>
      <c r="J103">
        <f>35*3.602</f>
        <v>126.07</v>
      </c>
      <c r="K103">
        <f>90*1.633</f>
        <v>146.97</v>
      </c>
      <c r="L103">
        <f>25*2.897</f>
        <v>72.424999999999997</v>
      </c>
      <c r="M103">
        <f>25*2.897</f>
        <v>72.424999999999997</v>
      </c>
      <c r="N103">
        <f>18*4.426</f>
        <v>79.668000000000006</v>
      </c>
      <c r="O103">
        <f>18*4.426</f>
        <v>79.668000000000006</v>
      </c>
      <c r="P103">
        <f>18*4.426</f>
        <v>79.668000000000006</v>
      </c>
      <c r="Q103">
        <f>25*3.925</f>
        <v>98.125</v>
      </c>
      <c r="R103">
        <f>25*3.925</f>
        <v>98.125</v>
      </c>
      <c r="S103">
        <f>89*1.104</f>
        <v>98.256000000000014</v>
      </c>
      <c r="T103">
        <f>15*6.515</f>
        <v>97.724999999999994</v>
      </c>
      <c r="U103">
        <f>15*6.515</f>
        <v>97.724999999999994</v>
      </c>
      <c r="V103">
        <f>15*6.515</f>
        <v>97.724999999999994</v>
      </c>
      <c r="W103">
        <f>30*3.634</f>
        <v>109.02</v>
      </c>
      <c r="X103">
        <f>30*3.634</f>
        <v>109.02</v>
      </c>
      <c r="Y103">
        <f>25*2.874</f>
        <v>71.850000000000009</v>
      </c>
      <c r="Z103">
        <f>5*2.874</f>
        <v>14.370000000000001</v>
      </c>
      <c r="AA103">
        <f>30*3.161</f>
        <v>94.83</v>
      </c>
      <c r="AB103">
        <f>29*3.161</f>
        <v>91.668999999999997</v>
      </c>
    </row>
    <row r="104" spans="1:38" x14ac:dyDescent="0.2">
      <c r="A104" t="s">
        <v>217</v>
      </c>
      <c r="B104" t="s">
        <v>649</v>
      </c>
      <c r="C104">
        <f>SUM(Table1[[#This Row],[1]:[62]])</f>
        <v>2272.4910000000004</v>
      </c>
      <c r="D104">
        <f>15*4.326</f>
        <v>64.89</v>
      </c>
      <c r="E104">
        <f>16*4.326</f>
        <v>69.215999999999994</v>
      </c>
      <c r="F104">
        <f>12*4.326</f>
        <v>51.911999999999992</v>
      </c>
      <c r="G104">
        <f>12*4.326</f>
        <v>51.911999999999992</v>
      </c>
      <c r="H104">
        <f>14*4.326</f>
        <v>60.563999999999993</v>
      </c>
      <c r="I104">
        <f>15*4.326</f>
        <v>64.89</v>
      </c>
      <c r="J104">
        <f>17*4.241</f>
        <v>72.096999999999994</v>
      </c>
      <c r="K104">
        <f>17*4.241</f>
        <v>72.096999999999994</v>
      </c>
      <c r="L104">
        <f>14*4.241</f>
        <v>59.373999999999995</v>
      </c>
      <c r="M104">
        <f>16*4.212</f>
        <v>67.391999999999996</v>
      </c>
      <c r="N104">
        <f>11*4.212</f>
        <v>46.331999999999994</v>
      </c>
      <c r="O104">
        <f>17*4.226</f>
        <v>71.841999999999999</v>
      </c>
      <c r="P104">
        <f>15*4.085</f>
        <v>61.274999999999999</v>
      </c>
      <c r="Q104">
        <f>15*4.085</f>
        <v>61.274999999999999</v>
      </c>
      <c r="R104">
        <f>14*5.793</f>
        <v>81.102000000000004</v>
      </c>
      <c r="S104">
        <f>14*5.793</f>
        <v>81.102000000000004</v>
      </c>
      <c r="T104">
        <f>11*5.793</f>
        <v>63.722999999999999</v>
      </c>
      <c r="U104">
        <f>15*5.245</f>
        <v>78.674999999999997</v>
      </c>
      <c r="V104">
        <f>16*5.245</f>
        <v>83.92</v>
      </c>
      <c r="W104">
        <f>17*5.245</f>
        <v>89.165000000000006</v>
      </c>
      <c r="X104">
        <f>13*4.909</f>
        <v>63.817</v>
      </c>
      <c r="Y104">
        <f>19*4.657</f>
        <v>88.483000000000004</v>
      </c>
      <c r="Z104">
        <f>17*4.657</f>
        <v>79.168999999999997</v>
      </c>
      <c r="AA104">
        <f>3*4.657</f>
        <v>13.971</v>
      </c>
      <c r="AB104">
        <f>17*4.226</f>
        <v>71.841999999999999</v>
      </c>
      <c r="AC104">
        <f>17*4.226</f>
        <v>71.841999999999999</v>
      </c>
      <c r="AD104">
        <f>16*4.226</f>
        <v>67.616</v>
      </c>
      <c r="AE104">
        <f>16*4.226</f>
        <v>67.616</v>
      </c>
      <c r="AF104">
        <f>1*4.005</f>
        <v>4.0049999999999999</v>
      </c>
      <c r="AG104">
        <f>20*4.005</f>
        <v>80.099999999999994</v>
      </c>
      <c r="AH104">
        <f>19*4.005</f>
        <v>76.094999999999999</v>
      </c>
      <c r="AI104">
        <f>16*5.345</f>
        <v>85.52</v>
      </c>
      <c r="AJ104">
        <f>13*5.345</f>
        <v>69.484999999999999</v>
      </c>
      <c r="AK104">
        <f>15*5.345</f>
        <v>80.174999999999997</v>
      </c>
    </row>
    <row r="105" spans="1:38" x14ac:dyDescent="0.2">
      <c r="A105" t="s">
        <v>843</v>
      </c>
      <c r="B105" t="s">
        <v>844</v>
      </c>
      <c r="C105">
        <f>SUM(Table1[[#This Row],[1]:[62]])</f>
        <v>2242.1010000000001</v>
      </c>
      <c r="D105">
        <f>9*4.426</f>
        <v>39.834000000000003</v>
      </c>
      <c r="E105">
        <f>14*4.426</f>
        <v>61.963999999999999</v>
      </c>
      <c r="F105">
        <f>16*4.426</f>
        <v>70.816000000000003</v>
      </c>
      <c r="G105">
        <f>5*6.515</f>
        <v>32.574999999999996</v>
      </c>
      <c r="H105">
        <f>10*6.515</f>
        <v>65.149999999999991</v>
      </c>
      <c r="I105">
        <f>11*6.515</f>
        <v>71.664999999999992</v>
      </c>
      <c r="J105">
        <f>4*3.925</f>
        <v>15.7</v>
      </c>
      <c r="K105">
        <f>3*3.925</f>
        <v>11.774999999999999</v>
      </c>
      <c r="L105">
        <f>23*3.634</f>
        <v>83.581999999999994</v>
      </c>
      <c r="M105">
        <f>21*3.634</f>
        <v>76.313999999999993</v>
      </c>
      <c r="N105">
        <f>22*3.634</f>
        <v>79.947999999999993</v>
      </c>
      <c r="O105">
        <f>11*3.621</f>
        <v>39.831000000000003</v>
      </c>
      <c r="P105">
        <f>19*3.621</f>
        <v>68.799000000000007</v>
      </c>
      <c r="Q105">
        <f>19*3.957</f>
        <v>75.182999999999993</v>
      </c>
      <c r="R105">
        <f>15*3.957</f>
        <v>59.354999999999997</v>
      </c>
      <c r="S105">
        <f>24*3.957</f>
        <v>94.967999999999989</v>
      </c>
      <c r="T105">
        <f>12*5.263</f>
        <v>63.155999999999999</v>
      </c>
      <c r="U105">
        <f>14*5.263</f>
        <v>73.682000000000002</v>
      </c>
      <c r="V105">
        <f>19*3.83</f>
        <v>72.77</v>
      </c>
      <c r="W105">
        <f>3*3.83</f>
        <v>11.49</v>
      </c>
      <c r="X105">
        <f>17*3.321</f>
        <v>56.457000000000001</v>
      </c>
      <c r="Y105">
        <f>18*3.321</f>
        <v>59.778000000000006</v>
      </c>
      <c r="Z105">
        <f>23*3.321</f>
        <v>76.38300000000001</v>
      </c>
      <c r="AA105">
        <f>18*3.8</f>
        <v>68.399999999999991</v>
      </c>
      <c r="AB105">
        <f>18*3.8</f>
        <v>68.399999999999991</v>
      </c>
      <c r="AC105">
        <f>23*3.8</f>
        <v>87.399999999999991</v>
      </c>
      <c r="AD105">
        <f>22*3.03</f>
        <v>66.66</v>
      </c>
      <c r="AE105">
        <f>22*3.03</f>
        <v>66.66</v>
      </c>
      <c r="AF105">
        <f>27*3.03</f>
        <v>81.809999999999988</v>
      </c>
      <c r="AG105">
        <f>19*2.62</f>
        <v>49.78</v>
      </c>
      <c r="AH105">
        <f>25*2.62</f>
        <v>65.5</v>
      </c>
      <c r="AI105">
        <f>30*2.62</f>
        <v>78.600000000000009</v>
      </c>
      <c r="AJ105">
        <f>18*3.932</f>
        <v>70.775999999999996</v>
      </c>
      <c r="AK105">
        <f>18*3.932</f>
        <v>70.775999999999996</v>
      </c>
      <c r="AL105">
        <f>27*3.932</f>
        <v>106.164</v>
      </c>
    </row>
    <row r="106" spans="1:38" x14ac:dyDescent="0.2">
      <c r="A106" t="s">
        <v>96</v>
      </c>
      <c r="B106" t="s">
        <v>901</v>
      </c>
      <c r="C106">
        <f>SUM(Table1[[#This Row],[1]:[62]])</f>
        <v>2237.6919999999996</v>
      </c>
      <c r="D106">
        <f>21*4.326</f>
        <v>90.845999999999989</v>
      </c>
      <c r="E106">
        <f>22*4.326</f>
        <v>95.171999999999997</v>
      </c>
      <c r="F106">
        <f>16*4.653</f>
        <v>74.447999999999993</v>
      </c>
      <c r="G106">
        <f>10*4.653</f>
        <v>46.529999999999994</v>
      </c>
      <c r="H106">
        <f>16*4.653</f>
        <v>74.447999999999993</v>
      </c>
      <c r="I106">
        <f>15*5.822</f>
        <v>87.33</v>
      </c>
      <c r="J106">
        <f>10*5.822</f>
        <v>58.22</v>
      </c>
      <c r="K106">
        <f>16*5.822</f>
        <v>93.152000000000001</v>
      </c>
      <c r="L106">
        <f>6*5.793</f>
        <v>34.758000000000003</v>
      </c>
      <c r="M106">
        <f>18*5.793</f>
        <v>104.274</v>
      </c>
      <c r="N106">
        <f>21*4.555</f>
        <v>95.655000000000001</v>
      </c>
      <c r="O106">
        <f>19*4.555</f>
        <v>86.544999999999987</v>
      </c>
      <c r="P106">
        <f>7*7.004</f>
        <v>49.027999999999999</v>
      </c>
      <c r="Q106">
        <f>9*7.004</f>
        <v>63.035999999999994</v>
      </c>
      <c r="R106">
        <f>18*4.428</f>
        <v>79.703999999999994</v>
      </c>
      <c r="S106">
        <f>20*4.428</f>
        <v>88.56</v>
      </c>
      <c r="T106">
        <f>17*4.657</f>
        <v>79.168999999999997</v>
      </c>
      <c r="U106">
        <f>17*4.657</f>
        <v>79.168999999999997</v>
      </c>
      <c r="V106">
        <f>20*4.428</f>
        <v>88.56</v>
      </c>
      <c r="W106">
        <f>14*4.428</f>
        <v>61.991999999999997</v>
      </c>
      <c r="X106">
        <f>18*4.428</f>
        <v>79.703999999999994</v>
      </c>
      <c r="Y106">
        <f>17*4.653</f>
        <v>79.100999999999999</v>
      </c>
      <c r="Z106">
        <f>1*4.653</f>
        <v>4.6529999999999996</v>
      </c>
      <c r="AA106">
        <f>19*4.653</f>
        <v>88.406999999999996</v>
      </c>
      <c r="AB106">
        <f>20*4.226</f>
        <v>84.52</v>
      </c>
      <c r="AC106">
        <f>18*4.226</f>
        <v>76.067999999999998</v>
      </c>
      <c r="AD106">
        <f>17*4.909</f>
        <v>83.453000000000003</v>
      </c>
      <c r="AE106">
        <f>16*4.909</f>
        <v>78.543999999999997</v>
      </c>
      <c r="AF106">
        <f>19*4.574</f>
        <v>86.905999999999992</v>
      </c>
      <c r="AG106">
        <f>10*4.574</f>
        <v>45.739999999999995</v>
      </c>
    </row>
    <row r="107" spans="1:38" x14ac:dyDescent="0.2">
      <c r="A107" t="s">
        <v>127</v>
      </c>
      <c r="B107" t="s">
        <v>1379</v>
      </c>
      <c r="C107">
        <f>SUM(Table1[[#This Row],[1]:[62]])</f>
        <v>2232.0909999999994</v>
      </c>
      <c r="D107">
        <f>21*4.326</f>
        <v>90.845999999999989</v>
      </c>
      <c r="E107">
        <f>22*4.326</f>
        <v>95.171999999999997</v>
      </c>
      <c r="F107">
        <f>2*5.793</f>
        <v>11.586</v>
      </c>
      <c r="G107">
        <f>7*7.004</f>
        <v>49.027999999999999</v>
      </c>
      <c r="H107">
        <f>12*7.004</f>
        <v>84.048000000000002</v>
      </c>
      <c r="I107">
        <f>12*4.428</f>
        <v>53.135999999999996</v>
      </c>
      <c r="J107">
        <f>15*4.653</f>
        <v>69.794999999999987</v>
      </c>
      <c r="K107">
        <f>11*4.653</f>
        <v>51.182999999999993</v>
      </c>
      <c r="L107">
        <f>19*4.653</f>
        <v>88.406999999999996</v>
      </c>
      <c r="M107">
        <f>13*4.313</f>
        <v>56.068999999999996</v>
      </c>
      <c r="N107">
        <f>2*4.313</f>
        <v>8.6259999999999994</v>
      </c>
      <c r="O107">
        <f>16*4.313</f>
        <v>69.007999999999996</v>
      </c>
      <c r="P107">
        <f>16*5.345</f>
        <v>85.52</v>
      </c>
      <c r="Q107">
        <f>14*5.345</f>
        <v>74.83</v>
      </c>
      <c r="R107">
        <f>14*5.345</f>
        <v>74.83</v>
      </c>
      <c r="S107">
        <f>17*4.313</f>
        <v>73.320999999999998</v>
      </c>
      <c r="T107">
        <f>15*4.313</f>
        <v>64.694999999999993</v>
      </c>
      <c r="U107">
        <f>16*4.313</f>
        <v>69.007999999999996</v>
      </c>
      <c r="V107">
        <f>16*4.653</f>
        <v>74.447999999999993</v>
      </c>
      <c r="W107">
        <f>14*4.653</f>
        <v>65.141999999999996</v>
      </c>
      <c r="X107">
        <f>18*4.653</f>
        <v>83.753999999999991</v>
      </c>
      <c r="Y107">
        <f>14*5.822</f>
        <v>81.507999999999996</v>
      </c>
      <c r="Z107">
        <f>11*5.822</f>
        <v>64.042000000000002</v>
      </c>
      <c r="AA107">
        <f>16*5.822</f>
        <v>93.152000000000001</v>
      </c>
      <c r="AB107">
        <f>15*4.428</f>
        <v>66.42</v>
      </c>
      <c r="AC107">
        <f>16*4.428</f>
        <v>70.847999999999999</v>
      </c>
      <c r="AD107">
        <f>17*4.428</f>
        <v>75.275999999999996</v>
      </c>
      <c r="AE107">
        <f>20*4.005</f>
        <v>80.099999999999994</v>
      </c>
      <c r="AF107">
        <f>20*4.005</f>
        <v>80.099999999999994</v>
      </c>
      <c r="AG107">
        <f>18*4.657</f>
        <v>83.825999999999993</v>
      </c>
      <c r="AH107">
        <f>14*4.657</f>
        <v>65.198000000000008</v>
      </c>
      <c r="AI107">
        <f>17*4.657</f>
        <v>79.168999999999997</v>
      </c>
    </row>
    <row r="108" spans="1:38" x14ac:dyDescent="0.2">
      <c r="A108" t="s">
        <v>100</v>
      </c>
      <c r="B108" t="s">
        <v>841</v>
      </c>
      <c r="C108">
        <f>SUM(Table1[[#This Row],[1]:[62]])</f>
        <v>2201.0050000000001</v>
      </c>
      <c r="D108">
        <f>9*4.426</f>
        <v>39.834000000000003</v>
      </c>
      <c r="E108">
        <f>14*4.426</f>
        <v>61.963999999999999</v>
      </c>
      <c r="F108">
        <f>16*4.426</f>
        <v>70.816000000000003</v>
      </c>
      <c r="G108">
        <f>5*6.515</f>
        <v>32.574999999999996</v>
      </c>
      <c r="H108">
        <f>10*6.515</f>
        <v>65.149999999999991</v>
      </c>
      <c r="I108">
        <f>20*3.925</f>
        <v>78.5</v>
      </c>
      <c r="J108">
        <f>22*3.925</f>
        <v>86.35</v>
      </c>
      <c r="K108">
        <f>23*3.634</f>
        <v>83.581999999999994</v>
      </c>
      <c r="L108">
        <f>21*3.634</f>
        <v>76.313999999999993</v>
      </c>
      <c r="M108">
        <f>22*3.634</f>
        <v>79.947999999999993</v>
      </c>
      <c r="N108">
        <f>16*3.621</f>
        <v>57.936</v>
      </c>
      <c r="O108">
        <f>20*3.621</f>
        <v>72.42</v>
      </c>
      <c r="P108">
        <f>19*3.957</f>
        <v>75.182999999999993</v>
      </c>
      <c r="Q108">
        <f>15*3.957</f>
        <v>59.354999999999997</v>
      </c>
      <c r="R108">
        <f>24*3.957</f>
        <v>94.967999999999989</v>
      </c>
      <c r="S108">
        <f>12*5.263</f>
        <v>63.155999999999999</v>
      </c>
      <c r="T108">
        <f>14*5.263</f>
        <v>73.682000000000002</v>
      </c>
      <c r="U108">
        <f>19*3.83</f>
        <v>72.77</v>
      </c>
      <c r="V108">
        <f>18*3.83</f>
        <v>68.94</v>
      </c>
      <c r="W108">
        <f>17*3.321</f>
        <v>56.457000000000001</v>
      </c>
      <c r="X108">
        <f>18*3.321</f>
        <v>59.778000000000006</v>
      </c>
      <c r="Y108">
        <f>23*3.321</f>
        <v>76.38300000000001</v>
      </c>
      <c r="Z108">
        <f>18*3.8</f>
        <v>68.399999999999991</v>
      </c>
      <c r="AA108">
        <f>18*3.8</f>
        <v>68.399999999999991</v>
      </c>
      <c r="AB108">
        <f>23*3.8</f>
        <v>87.399999999999991</v>
      </c>
      <c r="AC108">
        <f>22*3.03</f>
        <v>66.66</v>
      </c>
      <c r="AD108">
        <f>22*3.03</f>
        <v>66.66</v>
      </c>
      <c r="AE108">
        <f>8*3.03</f>
        <v>24.24</v>
      </c>
      <c r="AF108">
        <f>19*2.62</f>
        <v>49.78</v>
      </c>
      <c r="AG108">
        <f>30*2.62</f>
        <v>78.600000000000009</v>
      </c>
      <c r="AH108">
        <f>18*3.932</f>
        <v>70.775999999999996</v>
      </c>
      <c r="AI108">
        <f>18*3.932</f>
        <v>70.775999999999996</v>
      </c>
      <c r="AJ108">
        <f>11*3.932</f>
        <v>43.252000000000002</v>
      </c>
    </row>
    <row r="109" spans="1:38" x14ac:dyDescent="0.2">
      <c r="A109" t="s">
        <v>1380</v>
      </c>
      <c r="B109" t="s">
        <v>222</v>
      </c>
      <c r="C109">
        <f>SUM(Table1[[#This Row],[1]:[62]])</f>
        <v>2199.0790000000002</v>
      </c>
      <c r="D109">
        <f>18*4.653</f>
        <v>83.753999999999991</v>
      </c>
      <c r="E109">
        <f>18*4.653</f>
        <v>83.753999999999991</v>
      </c>
      <c r="F109">
        <f>13*4.653</f>
        <v>60.488999999999997</v>
      </c>
      <c r="G109">
        <f>12*7.004</f>
        <v>84.048000000000002</v>
      </c>
      <c r="H109">
        <f>10*7.004</f>
        <v>70.039999999999992</v>
      </c>
      <c r="I109">
        <f>13*7.004</f>
        <v>91.051999999999992</v>
      </c>
      <c r="J109">
        <f>18*4.574</f>
        <v>82.331999999999994</v>
      </c>
      <c r="K109">
        <f>17*4.574</f>
        <v>77.757999999999996</v>
      </c>
      <c r="L109">
        <f>18*4.574</f>
        <v>82.331999999999994</v>
      </c>
      <c r="M109">
        <f>17*4.381</f>
        <v>74.477000000000004</v>
      </c>
      <c r="N109">
        <f>17*4.381</f>
        <v>74.477000000000004</v>
      </c>
      <c r="O109">
        <f>17*4.381</f>
        <v>74.477000000000004</v>
      </c>
      <c r="P109">
        <f>15*5.822</f>
        <v>87.33</v>
      </c>
      <c r="Q109">
        <f>15*5.822</f>
        <v>87.33</v>
      </c>
      <c r="R109">
        <f>15*5.822</f>
        <v>87.33</v>
      </c>
      <c r="S109">
        <f>20*4.326</f>
        <v>86.52</v>
      </c>
      <c r="T109">
        <f>20*4.326</f>
        <v>86.52</v>
      </c>
      <c r="U109">
        <f>20*4.326</f>
        <v>86.52</v>
      </c>
      <c r="V109">
        <f>16*4.657</f>
        <v>74.512</v>
      </c>
      <c r="W109">
        <f>17*4.657</f>
        <v>79.168999999999997</v>
      </c>
      <c r="X109">
        <f>17*4.657</f>
        <v>79.168999999999997</v>
      </c>
      <c r="Y109">
        <f>16*5.793</f>
        <v>92.688000000000002</v>
      </c>
      <c r="Z109">
        <f>12*5.793</f>
        <v>69.516000000000005</v>
      </c>
      <c r="AA109">
        <f>16*5.793</f>
        <v>92.688000000000002</v>
      </c>
      <c r="AB109">
        <f>19*4.657</f>
        <v>88.483000000000004</v>
      </c>
      <c r="AC109">
        <f>2*4.657</f>
        <v>9.3140000000000001</v>
      </c>
      <c r="AD109">
        <f>10*6.12</f>
        <v>61.2</v>
      </c>
      <c r="AE109">
        <f>15*6.12</f>
        <v>91.8</v>
      </c>
    </row>
    <row r="110" spans="1:38" x14ac:dyDescent="0.2">
      <c r="A110" t="s">
        <v>1008</v>
      </c>
      <c r="B110" t="s">
        <v>1014</v>
      </c>
      <c r="C110">
        <f>SUM(Table1[[#This Row],[1]:[62]])</f>
        <v>2198.2140000000004</v>
      </c>
      <c r="D110">
        <f>11*5.891</f>
        <v>64.801000000000002</v>
      </c>
      <c r="E110">
        <f>12*5.891</f>
        <v>70.692000000000007</v>
      </c>
      <c r="F110">
        <f>12*5.891</f>
        <v>70.692000000000007</v>
      </c>
      <c r="G110">
        <f>18*3.916</f>
        <v>70.488</v>
      </c>
      <c r="H110">
        <f>16*3.916</f>
        <v>62.655999999999999</v>
      </c>
      <c r="I110">
        <f>16*3.916</f>
        <v>62.655999999999999</v>
      </c>
      <c r="J110">
        <f>14*4.003</f>
        <v>56.042000000000002</v>
      </c>
      <c r="K110">
        <f>18*4.003</f>
        <v>72.054000000000002</v>
      </c>
      <c r="L110">
        <f>14*4.003</f>
        <v>56.042000000000002</v>
      </c>
      <c r="M110">
        <f>12*5.793</f>
        <v>69.516000000000005</v>
      </c>
      <c r="N110">
        <f>13*5.793</f>
        <v>75.308999999999997</v>
      </c>
      <c r="O110">
        <f>15*3.925</f>
        <v>58.875</v>
      </c>
      <c r="P110">
        <f>15*3.925</f>
        <v>58.875</v>
      </c>
      <c r="Q110">
        <f>74*1.104</f>
        <v>81.696000000000012</v>
      </c>
      <c r="R110">
        <f>11*6.515</f>
        <v>71.664999999999992</v>
      </c>
      <c r="S110">
        <f>12*6.515</f>
        <v>78.179999999999993</v>
      </c>
      <c r="T110">
        <f>20*2.874</f>
        <v>57.480000000000004</v>
      </c>
      <c r="U110">
        <f>20*2.874</f>
        <v>57.480000000000004</v>
      </c>
      <c r="V110">
        <f>12*4.426</f>
        <v>53.112000000000002</v>
      </c>
      <c r="W110">
        <f>12*4.426</f>
        <v>53.112000000000002</v>
      </c>
      <c r="X110">
        <f>12*4.426</f>
        <v>53.112000000000002</v>
      </c>
      <c r="Y110">
        <f>20*3.83</f>
        <v>76.599999999999994</v>
      </c>
      <c r="Z110">
        <f>20*3.83</f>
        <v>76.599999999999994</v>
      </c>
      <c r="AA110">
        <f>20*3.83</f>
        <v>76.599999999999994</v>
      </c>
      <c r="AB110">
        <f>20*3.634</f>
        <v>72.679999999999993</v>
      </c>
      <c r="AC110">
        <f>16*3.634</f>
        <v>58.143999999999998</v>
      </c>
      <c r="AD110">
        <f>20*3.634</f>
        <v>72.679999999999993</v>
      </c>
      <c r="AE110">
        <f>20*3.634</f>
        <v>72.679999999999993</v>
      </c>
      <c r="AF110">
        <f>10*6.515</f>
        <v>65.149999999999991</v>
      </c>
      <c r="AG110">
        <f>10*6.515</f>
        <v>65.149999999999991</v>
      </c>
      <c r="AH110">
        <f>10*6.515</f>
        <v>65.149999999999991</v>
      </c>
      <c r="AI110">
        <f>15*3.161</f>
        <v>47.414999999999999</v>
      </c>
      <c r="AJ110">
        <f>15*3.161</f>
        <v>47.414999999999999</v>
      </c>
      <c r="AK110">
        <f>15*3.161</f>
        <v>47.414999999999999</v>
      </c>
    </row>
    <row r="111" spans="1:38" x14ac:dyDescent="0.2">
      <c r="A111" t="s">
        <v>216</v>
      </c>
      <c r="B111" t="s">
        <v>217</v>
      </c>
      <c r="C111">
        <f>SUM(Table1[[#This Row],[1]:[62]])</f>
        <v>2191.6640000000002</v>
      </c>
      <c r="D111">
        <f>18*4.653</f>
        <v>83.753999999999991</v>
      </c>
      <c r="E111">
        <f>18*4.653</f>
        <v>83.753999999999991</v>
      </c>
      <c r="F111">
        <f>13*4.653</f>
        <v>60.488999999999997</v>
      </c>
      <c r="G111">
        <f>12*7.004</f>
        <v>84.048000000000002</v>
      </c>
      <c r="H111">
        <f>13*7.004</f>
        <v>91.051999999999992</v>
      </c>
      <c r="I111">
        <f>13*7.004</f>
        <v>91.051999999999992</v>
      </c>
      <c r="J111">
        <f>18*4.574</f>
        <v>82.331999999999994</v>
      </c>
      <c r="K111">
        <f>17*4.574</f>
        <v>77.757999999999996</v>
      </c>
      <c r="L111">
        <f>18*4.574</f>
        <v>82.331999999999994</v>
      </c>
      <c r="M111">
        <f>17*4.381</f>
        <v>74.477000000000004</v>
      </c>
      <c r="N111">
        <f>17*4.381</f>
        <v>74.477000000000004</v>
      </c>
      <c r="O111">
        <f>17*4.381</f>
        <v>74.477000000000004</v>
      </c>
      <c r="P111">
        <f>15*5.822</f>
        <v>87.33</v>
      </c>
      <c r="Q111">
        <f>13*5.822</f>
        <v>75.686000000000007</v>
      </c>
      <c r="R111">
        <f>15*5.822</f>
        <v>87.33</v>
      </c>
      <c r="S111">
        <f>20*4.326</f>
        <v>86.52</v>
      </c>
      <c r="T111">
        <f>20*4.326</f>
        <v>86.52</v>
      </c>
      <c r="U111">
        <f>20*4.326</f>
        <v>86.52</v>
      </c>
      <c r="V111">
        <f>17*4.657</f>
        <v>79.168999999999997</v>
      </c>
      <c r="W111">
        <f>17*4.657</f>
        <v>79.168999999999997</v>
      </c>
      <c r="X111">
        <f>17*4.657</f>
        <v>79.168999999999997</v>
      </c>
      <c r="Y111">
        <f>16*5.793</f>
        <v>92.688000000000002</v>
      </c>
      <c r="Z111">
        <f>16*5.793</f>
        <v>92.688000000000002</v>
      </c>
      <c r="AA111">
        <f>16*5.793</f>
        <v>92.688000000000002</v>
      </c>
      <c r="AB111">
        <f>11*5.891</f>
        <v>64.801000000000002</v>
      </c>
      <c r="AC111">
        <f>12*5.891</f>
        <v>70.692000000000007</v>
      </c>
      <c r="AD111">
        <f>12*5.891</f>
        <v>70.692000000000007</v>
      </c>
    </row>
    <row r="112" spans="1:38" x14ac:dyDescent="0.2">
      <c r="A112" t="s">
        <v>158</v>
      </c>
      <c r="B112" t="s">
        <v>159</v>
      </c>
      <c r="C112">
        <f>SUM(Table1[[#This Row],[1]:[62]])</f>
        <v>2186.5989999999997</v>
      </c>
      <c r="D112">
        <f>17*4.657</f>
        <v>79.168999999999997</v>
      </c>
      <c r="E112">
        <f>17*4.657</f>
        <v>79.168999999999997</v>
      </c>
      <c r="F112">
        <f>1*4.326</f>
        <v>4.3259999999999996</v>
      </c>
      <c r="G112">
        <f>3*4.326</f>
        <v>12.977999999999998</v>
      </c>
      <c r="H112">
        <f>20*4.326</f>
        <v>86.52</v>
      </c>
      <c r="I112">
        <f>17*4.309</f>
        <v>73.253</v>
      </c>
      <c r="J112">
        <f>13*4.309</f>
        <v>56.017000000000003</v>
      </c>
      <c r="K112">
        <f>18*4.309</f>
        <v>77.561999999999998</v>
      </c>
      <c r="L112">
        <f>20*3.443</f>
        <v>68.86</v>
      </c>
      <c r="M112">
        <f>15*3.443</f>
        <v>51.645000000000003</v>
      </c>
      <c r="N112">
        <f>22*3.443</f>
        <v>75.745999999999995</v>
      </c>
      <c r="O112">
        <f>22*3.493</f>
        <v>76.846000000000004</v>
      </c>
      <c r="P112">
        <f>6*3.493</f>
        <v>20.957999999999998</v>
      </c>
      <c r="Q112">
        <f>22*3.493</f>
        <v>76.846000000000004</v>
      </c>
      <c r="R112">
        <f>21*3.443</f>
        <v>72.302999999999997</v>
      </c>
      <c r="S112">
        <f>14*3.443</f>
        <v>48.201999999999998</v>
      </c>
      <c r="T112">
        <f>22*3.443</f>
        <v>75.745999999999995</v>
      </c>
      <c r="U112">
        <f>20*4.309</f>
        <v>86.18</v>
      </c>
      <c r="V112">
        <f>20*4.309</f>
        <v>86.18</v>
      </c>
      <c r="W112">
        <f>17*4.309</f>
        <v>73.253</v>
      </c>
      <c r="X112">
        <f>13*4.309</f>
        <v>56.017000000000003</v>
      </c>
      <c r="Y112">
        <f>18*4.309</f>
        <v>77.561999999999998</v>
      </c>
      <c r="Z112">
        <f>11*4.309</f>
        <v>47.399000000000001</v>
      </c>
      <c r="AA112">
        <f>6*4.309</f>
        <v>25.853999999999999</v>
      </c>
      <c r="AB112">
        <f>9*4.309</f>
        <v>38.780999999999999</v>
      </c>
      <c r="AC112">
        <f>14*5.822</f>
        <v>81.507999999999996</v>
      </c>
      <c r="AD112">
        <f>11*5.822</f>
        <v>64.042000000000002</v>
      </c>
      <c r="AE112">
        <f>16*5.822</f>
        <v>93.152000000000001</v>
      </c>
      <c r="AF112">
        <f>20*4.005</f>
        <v>80.099999999999994</v>
      </c>
      <c r="AG112">
        <f>12*4.005</f>
        <v>48.06</v>
      </c>
      <c r="AH112">
        <f>20*4.005</f>
        <v>80.099999999999994</v>
      </c>
      <c r="AI112">
        <f>14*4.005</f>
        <v>56.07</v>
      </c>
      <c r="AJ112">
        <f>20*4.005</f>
        <v>80.099999999999994</v>
      </c>
      <c r="AK112">
        <f>19*4.005</f>
        <v>76.094999999999999</v>
      </c>
    </row>
    <row r="113" spans="1:41" x14ac:dyDescent="0.2">
      <c r="A113" t="s">
        <v>922</v>
      </c>
      <c r="B113" t="s">
        <v>1022</v>
      </c>
      <c r="C113">
        <f>SUM(Table1[[#This Row],[1]:[62]])</f>
        <v>2182.3879999999999</v>
      </c>
      <c r="D113">
        <f>9*5.281</f>
        <v>47.528999999999996</v>
      </c>
      <c r="E113">
        <f>14*5.281</f>
        <v>73.933999999999997</v>
      </c>
      <c r="F113">
        <f>16*5.281</f>
        <v>84.495999999999995</v>
      </c>
      <c r="G113">
        <f>17*4.572</f>
        <v>77.724000000000004</v>
      </c>
      <c r="H113">
        <f>17*4.572</f>
        <v>77.724000000000004</v>
      </c>
      <c r="I113">
        <f>17*4.572</f>
        <v>77.724000000000004</v>
      </c>
      <c r="J113">
        <f>15*5.419</f>
        <v>81.284999999999997</v>
      </c>
      <c r="K113">
        <f>16*5.419</f>
        <v>86.703999999999994</v>
      </c>
      <c r="L113">
        <f>16*5.419</f>
        <v>86.703999999999994</v>
      </c>
      <c r="M113">
        <f>12*5.891</f>
        <v>70.692000000000007</v>
      </c>
      <c r="N113">
        <f>12*5.891</f>
        <v>70.692000000000007</v>
      </c>
      <c r="O113">
        <f>11*5.891</f>
        <v>64.801000000000002</v>
      </c>
      <c r="P113">
        <f>15*4.259</f>
        <v>63.885000000000005</v>
      </c>
      <c r="Q113">
        <f>16*4.259</f>
        <v>68.144000000000005</v>
      </c>
      <c r="R113">
        <f>12*4.259</f>
        <v>51.108000000000004</v>
      </c>
      <c r="S113">
        <f>9*7.004</f>
        <v>63.035999999999994</v>
      </c>
      <c r="T113">
        <f>9*7.004</f>
        <v>63.035999999999994</v>
      </c>
      <c r="U113">
        <f>11*7.004</f>
        <v>77.043999999999997</v>
      </c>
      <c r="V113">
        <f>15*4.381</f>
        <v>65.715000000000003</v>
      </c>
      <c r="W113">
        <f>15*4.381</f>
        <v>65.715000000000003</v>
      </c>
      <c r="X113">
        <f>15*4.381</f>
        <v>65.715000000000003</v>
      </c>
      <c r="Y113">
        <f>6*5.891</f>
        <v>35.346000000000004</v>
      </c>
      <c r="Z113">
        <f>12*5.891</f>
        <v>70.692000000000007</v>
      </c>
      <c r="AA113">
        <f>12*5.891</f>
        <v>70.692000000000007</v>
      </c>
      <c r="AB113">
        <f>18*3.916</f>
        <v>70.488</v>
      </c>
      <c r="AC113">
        <f>17*3.916</f>
        <v>66.572000000000003</v>
      </c>
      <c r="AD113">
        <f>16*3.916</f>
        <v>62.655999999999999</v>
      </c>
      <c r="AE113">
        <f>14*4.003</f>
        <v>56.042000000000002</v>
      </c>
      <c r="AF113">
        <f>18*4.003</f>
        <v>72.054000000000002</v>
      </c>
      <c r="AG113">
        <f>10*5.793</f>
        <v>57.93</v>
      </c>
      <c r="AH113">
        <f>13*5.793</f>
        <v>75.308999999999997</v>
      </c>
      <c r="AI113">
        <f>10*6.12</f>
        <v>61.2</v>
      </c>
    </row>
    <row r="114" spans="1:41" x14ac:dyDescent="0.2">
      <c r="A114" t="s">
        <v>835</v>
      </c>
      <c r="B114" t="s">
        <v>836</v>
      </c>
      <c r="C114">
        <f>SUM(Table1[[#This Row],[1]:[62]])</f>
        <v>2182.1510000000007</v>
      </c>
      <c r="D114">
        <f>9*4.426</f>
        <v>39.834000000000003</v>
      </c>
      <c r="E114">
        <f>13*4.426</f>
        <v>57.538000000000004</v>
      </c>
      <c r="F114">
        <f>16*4.426</f>
        <v>70.816000000000003</v>
      </c>
      <c r="G114">
        <f>5*6.515</f>
        <v>32.574999999999996</v>
      </c>
      <c r="H114">
        <f>10*6.515</f>
        <v>65.149999999999991</v>
      </c>
      <c r="I114">
        <f>11*6.515</f>
        <v>71.664999999999992</v>
      </c>
      <c r="J114">
        <f>20*3.925</f>
        <v>78.5</v>
      </c>
      <c r="K114">
        <f>22*3.925</f>
        <v>86.35</v>
      </c>
      <c r="L114">
        <f>23*3.634</f>
        <v>83.581999999999994</v>
      </c>
      <c r="M114">
        <f>21*3.634</f>
        <v>76.313999999999993</v>
      </c>
      <c r="N114">
        <f>22*3.634</f>
        <v>79.947999999999993</v>
      </c>
      <c r="O114">
        <f>14*3.621</f>
        <v>50.694000000000003</v>
      </c>
      <c r="P114">
        <f>20*3.621</f>
        <v>72.42</v>
      </c>
      <c r="Q114">
        <f>18*3.957</f>
        <v>71.225999999999999</v>
      </c>
      <c r="R114">
        <f>15*3.957</f>
        <v>59.354999999999997</v>
      </c>
      <c r="S114">
        <f>24*3.957</f>
        <v>94.967999999999989</v>
      </c>
      <c r="T114">
        <f>14*5.263</f>
        <v>73.682000000000002</v>
      </c>
      <c r="U114">
        <f>5*3.83</f>
        <v>19.149999999999999</v>
      </c>
      <c r="V114">
        <f>18*3.83</f>
        <v>68.94</v>
      </c>
      <c r="W114">
        <f>17*3.321</f>
        <v>56.457000000000001</v>
      </c>
      <c r="X114">
        <f>18*3.321</f>
        <v>59.778000000000006</v>
      </c>
      <c r="Y114">
        <f>23*3.321</f>
        <v>76.38300000000001</v>
      </c>
      <c r="Z114">
        <f>18*3.8</f>
        <v>68.399999999999991</v>
      </c>
      <c r="AA114">
        <f>18*3.8</f>
        <v>68.399999999999991</v>
      </c>
      <c r="AB114">
        <f>23*3.8</f>
        <v>87.399999999999991</v>
      </c>
      <c r="AC114">
        <f>22*3.03</f>
        <v>66.66</v>
      </c>
      <c r="AD114">
        <f>22*3.03</f>
        <v>66.66</v>
      </c>
      <c r="AE114">
        <f>27*3.03</f>
        <v>81.809999999999988</v>
      </c>
      <c r="AF114">
        <f>19*2.62</f>
        <v>49.78</v>
      </c>
      <c r="AG114">
        <f>18*3.932</f>
        <v>70.775999999999996</v>
      </c>
      <c r="AH114">
        <f>18*3.932</f>
        <v>70.775999999999996</v>
      </c>
      <c r="AI114">
        <f>27*3.932</f>
        <v>106.164</v>
      </c>
    </row>
    <row r="115" spans="1:41" x14ac:dyDescent="0.2">
      <c r="A115" t="s">
        <v>235</v>
      </c>
      <c r="B115" t="s">
        <v>415</v>
      </c>
      <c r="C115">
        <f>SUM(Table1[[#This Row],[1]:[62]])</f>
        <v>2170.15</v>
      </c>
      <c r="D115">
        <f>9*5.891</f>
        <v>53.018999999999998</v>
      </c>
      <c r="E115">
        <f>11*5.891</f>
        <v>64.801000000000002</v>
      </c>
      <c r="F115">
        <f>11*4.778</f>
        <v>52.557999999999993</v>
      </c>
      <c r="G115">
        <f>11*4.778</f>
        <v>52.557999999999993</v>
      </c>
      <c r="H115">
        <f>14*4.778</f>
        <v>66.891999999999996</v>
      </c>
      <c r="I115">
        <f>5*3.792</f>
        <v>18.96</v>
      </c>
      <c r="J115">
        <f>15*3.792</f>
        <v>56.879999999999995</v>
      </c>
      <c r="K115">
        <f>19*3.792</f>
        <v>72.048000000000002</v>
      </c>
      <c r="L115">
        <f>15*4.332</f>
        <v>64.98</v>
      </c>
      <c r="M115">
        <f>7*4.332</f>
        <v>30.323999999999998</v>
      </c>
      <c r="N115">
        <f>12*4.259</f>
        <v>51.108000000000004</v>
      </c>
      <c r="O115">
        <f>11*4.259</f>
        <v>46.849000000000004</v>
      </c>
      <c r="P115">
        <f>6*4.259</f>
        <v>25.554000000000002</v>
      </c>
      <c r="Q115">
        <f>20*2.039</f>
        <v>40.78</v>
      </c>
      <c r="R115">
        <f>20*2.039</f>
        <v>40.78</v>
      </c>
      <c r="S115">
        <f>23*2.039</f>
        <v>46.897000000000006</v>
      </c>
      <c r="T115">
        <f>14*4.003</f>
        <v>56.042000000000002</v>
      </c>
      <c r="U115">
        <f>14*4.003</f>
        <v>56.042000000000002</v>
      </c>
      <c r="V115">
        <f>17*4.003</f>
        <v>68.051000000000002</v>
      </c>
      <c r="W115">
        <f>22*2.64</f>
        <v>58.080000000000005</v>
      </c>
      <c r="X115">
        <f>20*2.64</f>
        <v>52.800000000000004</v>
      </c>
      <c r="Y115">
        <f>23*2.64</f>
        <v>60.720000000000006</v>
      </c>
      <c r="Z115">
        <f>12*3.916</f>
        <v>46.991999999999997</v>
      </c>
      <c r="AA115">
        <f>14*3.916</f>
        <v>54.823999999999998</v>
      </c>
      <c r="AB115">
        <f>18*3.916</f>
        <v>70.488</v>
      </c>
      <c r="AC115">
        <f>13*5.891</f>
        <v>76.582999999999998</v>
      </c>
      <c r="AD115">
        <f>14*5.891</f>
        <v>82.474000000000004</v>
      </c>
      <c r="AE115">
        <f>12*5.412</f>
        <v>64.944000000000003</v>
      </c>
      <c r="AF115">
        <f>10*5.412</f>
        <v>54.12</v>
      </c>
      <c r="AG115">
        <f>11*5.412</f>
        <v>59.531999999999996</v>
      </c>
      <c r="AH115">
        <f>12*5.412</f>
        <v>64.944000000000003</v>
      </c>
      <c r="AI115">
        <f>13*5.39</f>
        <v>70.069999999999993</v>
      </c>
      <c r="AJ115">
        <f>14*5.39</f>
        <v>75.459999999999994</v>
      </c>
      <c r="AK115">
        <f>13*5.39</f>
        <v>70.069999999999993</v>
      </c>
      <c r="AL115">
        <f>8*5.281</f>
        <v>42.247999999999998</v>
      </c>
      <c r="AM115">
        <f>12*5.281</f>
        <v>63.372</v>
      </c>
      <c r="AN115">
        <f>14*5.281</f>
        <v>73.933999999999997</v>
      </c>
      <c r="AO115">
        <f>12*5.281</f>
        <v>63.372</v>
      </c>
    </row>
    <row r="116" spans="1:41" x14ac:dyDescent="0.2">
      <c r="A116" t="s">
        <v>224</v>
      </c>
      <c r="B116" t="s">
        <v>225</v>
      </c>
      <c r="C116">
        <f>SUM(Table1[[#This Row],[1]:[62]])</f>
        <v>2150.1230000000005</v>
      </c>
      <c r="D116">
        <f>18*4.653</f>
        <v>83.753999999999991</v>
      </c>
      <c r="E116">
        <f>18*4.653</f>
        <v>83.753999999999991</v>
      </c>
      <c r="F116">
        <f>13*4.653</f>
        <v>60.488999999999997</v>
      </c>
      <c r="G116">
        <f>12*7.004</f>
        <v>84.048000000000002</v>
      </c>
      <c r="H116">
        <f>13*7.004</f>
        <v>91.051999999999992</v>
      </c>
      <c r="I116">
        <f>13*7.004</f>
        <v>91.051999999999992</v>
      </c>
      <c r="J116">
        <f>18*4.574</f>
        <v>82.331999999999994</v>
      </c>
      <c r="K116">
        <f>17*4.574</f>
        <v>77.757999999999996</v>
      </c>
      <c r="L116">
        <f>18*4.574</f>
        <v>82.331999999999994</v>
      </c>
      <c r="M116">
        <f>17*4.381</f>
        <v>74.477000000000004</v>
      </c>
      <c r="N116">
        <f>17*4.381</f>
        <v>74.477000000000004</v>
      </c>
      <c r="O116">
        <f>17*4.381</f>
        <v>74.477000000000004</v>
      </c>
      <c r="P116">
        <f>15*5.822</f>
        <v>87.33</v>
      </c>
      <c r="Q116">
        <f>15*5.822</f>
        <v>87.33</v>
      </c>
      <c r="R116">
        <f>15*5.822</f>
        <v>87.33</v>
      </c>
      <c r="S116">
        <f>20*4.326</f>
        <v>86.52</v>
      </c>
      <c r="T116">
        <f>20*4.326</f>
        <v>86.52</v>
      </c>
      <c r="U116">
        <f>20*4.326</f>
        <v>86.52</v>
      </c>
      <c r="V116">
        <f>17*4.657</f>
        <v>79.168999999999997</v>
      </c>
      <c r="W116">
        <f>17*4.657</f>
        <v>79.168999999999997</v>
      </c>
      <c r="X116">
        <f>17*4.657</f>
        <v>79.168999999999997</v>
      </c>
      <c r="Y116">
        <f>16*5.793</f>
        <v>92.688000000000002</v>
      </c>
      <c r="Z116">
        <f>16*5.793</f>
        <v>92.688000000000002</v>
      </c>
      <c r="AA116">
        <f>16*5.793</f>
        <v>92.688000000000002</v>
      </c>
      <c r="AB116">
        <f>10*6.12</f>
        <v>61.2</v>
      </c>
      <c r="AC116">
        <f>15*6.12</f>
        <v>91.8</v>
      </c>
    </row>
    <row r="117" spans="1:41" x14ac:dyDescent="0.2">
      <c r="A117" t="s">
        <v>521</v>
      </c>
      <c r="B117" t="s">
        <v>939</v>
      </c>
      <c r="C117">
        <f>SUM(Table1[[#This Row],[1]:[62]])</f>
        <v>2149.1320000000001</v>
      </c>
      <c r="D117">
        <f>20*4.226</f>
        <v>84.52</v>
      </c>
      <c r="E117">
        <f>18*4.226</f>
        <v>76.067999999999998</v>
      </c>
      <c r="F117">
        <f>14*7.004</f>
        <v>98.055999999999997</v>
      </c>
      <c r="G117">
        <f>12*7.004</f>
        <v>84.048000000000002</v>
      </c>
      <c r="H117">
        <f>17*4.259</f>
        <v>72.403000000000006</v>
      </c>
      <c r="I117">
        <f>19*4.259</f>
        <v>80.921000000000006</v>
      </c>
      <c r="J117">
        <f>18*4.381</f>
        <v>78.858000000000004</v>
      </c>
      <c r="K117">
        <f>19*4.381</f>
        <v>83.239000000000004</v>
      </c>
      <c r="L117">
        <f>17*5.822</f>
        <v>98.974000000000004</v>
      </c>
      <c r="M117">
        <f>15*5.822</f>
        <v>87.33</v>
      </c>
      <c r="N117">
        <f>17*4.909</f>
        <v>83.453000000000003</v>
      </c>
      <c r="O117">
        <f>16*4.909</f>
        <v>78.543999999999997</v>
      </c>
      <c r="P117">
        <f>21*4.326</f>
        <v>90.845999999999989</v>
      </c>
      <c r="Q117">
        <f>19*4.326</f>
        <v>82.193999999999988</v>
      </c>
      <c r="R117">
        <f>20*4.657</f>
        <v>93.14</v>
      </c>
      <c r="S117">
        <f>18*4.657</f>
        <v>83.825999999999993</v>
      </c>
      <c r="T117">
        <f>19*4.574</f>
        <v>86.905999999999992</v>
      </c>
      <c r="U117">
        <f>10*4.574</f>
        <v>45.739999999999995</v>
      </c>
      <c r="V117">
        <f>15*5.793</f>
        <v>86.894999999999996</v>
      </c>
      <c r="W117">
        <f>17*5.793</f>
        <v>98.481000000000009</v>
      </c>
      <c r="X117">
        <f>1*5.281</f>
        <v>5.2809999999999997</v>
      </c>
      <c r="Y117">
        <f>15*5.281</f>
        <v>79.214999999999989</v>
      </c>
      <c r="Z117">
        <f>9*5.281</f>
        <v>47.528999999999996</v>
      </c>
      <c r="AA117">
        <f>3*5.419</f>
        <v>16.256999999999998</v>
      </c>
      <c r="AB117">
        <f>16*5.419</f>
        <v>86.703999999999994</v>
      </c>
      <c r="AC117">
        <f>16*5.419</f>
        <v>86.703999999999994</v>
      </c>
      <c r="AD117">
        <f>10*6.12</f>
        <v>61.2</v>
      </c>
      <c r="AE117">
        <f>15*6.12</f>
        <v>91.8</v>
      </c>
    </row>
    <row r="118" spans="1:41" x14ac:dyDescent="0.2">
      <c r="A118" t="s">
        <v>60</v>
      </c>
      <c r="B118" t="s">
        <v>644</v>
      </c>
      <c r="C118">
        <f>SUM(Table1[[#This Row],[1]:[62]])</f>
        <v>2141.7690000000002</v>
      </c>
      <c r="D118">
        <f>16*5.822</f>
        <v>93.152000000000001</v>
      </c>
      <c r="E118">
        <f>16*5.822</f>
        <v>93.152000000000001</v>
      </c>
      <c r="F118">
        <f>16*5.822</f>
        <v>93.152000000000001</v>
      </c>
      <c r="G118">
        <f>9*5.245</f>
        <v>47.204999999999998</v>
      </c>
      <c r="H118">
        <f>18*5.245</f>
        <v>94.41</v>
      </c>
      <c r="I118">
        <f>15*5.245</f>
        <v>78.674999999999997</v>
      </c>
      <c r="J118">
        <f>3*5.793</f>
        <v>17.379000000000001</v>
      </c>
      <c r="K118">
        <f>14*4.326</f>
        <v>60.563999999999993</v>
      </c>
      <c r="L118">
        <f>16*4.326</f>
        <v>69.215999999999994</v>
      </c>
      <c r="M118">
        <f>12*4.326</f>
        <v>51.911999999999992</v>
      </c>
      <c r="N118">
        <f>17*4.226</f>
        <v>71.841999999999999</v>
      </c>
      <c r="O118">
        <f>17*4.226</f>
        <v>71.841999999999999</v>
      </c>
      <c r="P118">
        <f>17*4.226</f>
        <v>71.841999999999999</v>
      </c>
      <c r="Q118">
        <f>15*4.085</f>
        <v>61.274999999999999</v>
      </c>
      <c r="R118">
        <f>15*4.085</f>
        <v>61.274999999999999</v>
      </c>
      <c r="S118">
        <f>15*4.085</f>
        <v>61.274999999999999</v>
      </c>
      <c r="T118">
        <f>14*5.793</f>
        <v>81.102000000000004</v>
      </c>
      <c r="U118">
        <f>9*5.793</f>
        <v>52.137</v>
      </c>
      <c r="V118">
        <f>11*5.793</f>
        <v>63.722999999999999</v>
      </c>
      <c r="W118">
        <f>15*5.245</f>
        <v>78.674999999999997</v>
      </c>
      <c r="X118">
        <f>16*5.245</f>
        <v>83.92</v>
      </c>
      <c r="Y118">
        <f>17*5.245</f>
        <v>89.165000000000006</v>
      </c>
      <c r="Z118">
        <f>13*4.909</f>
        <v>63.817</v>
      </c>
      <c r="AA118">
        <f>16*4.909</f>
        <v>78.543999999999997</v>
      </c>
      <c r="AB118">
        <f>19*4.657</f>
        <v>88.483000000000004</v>
      </c>
      <c r="AC118">
        <f>17*4.657</f>
        <v>79.168999999999997</v>
      </c>
      <c r="AD118">
        <f>17*4.226</f>
        <v>71.841999999999999</v>
      </c>
      <c r="AE118">
        <f>4*4.657</f>
        <v>18.628</v>
      </c>
      <c r="AF118">
        <f>17*4.226</f>
        <v>71.841999999999999</v>
      </c>
      <c r="AG118">
        <f>13*4.226</f>
        <v>54.938000000000002</v>
      </c>
      <c r="AH118">
        <f>16*4.226</f>
        <v>67.616</v>
      </c>
    </row>
    <row r="119" spans="1:41" x14ac:dyDescent="0.2">
      <c r="A119" t="s">
        <v>90</v>
      </c>
      <c r="B119" t="s">
        <v>1381</v>
      </c>
      <c r="C119">
        <f>SUM(Table1[[#This Row],[1]:[62]])</f>
        <v>2140.7419999999997</v>
      </c>
      <c r="D119">
        <f>21*4.555</f>
        <v>95.655000000000001</v>
      </c>
      <c r="E119">
        <f>19*4.555</f>
        <v>86.544999999999987</v>
      </c>
      <c r="F119">
        <f>17*4.653</f>
        <v>79.100999999999999</v>
      </c>
      <c r="G119">
        <f>12*4.653</f>
        <v>55.835999999999999</v>
      </c>
      <c r="H119">
        <f>19*4.653</f>
        <v>88.406999999999996</v>
      </c>
      <c r="I119">
        <f>16*5.345</f>
        <v>85.52</v>
      </c>
      <c r="J119">
        <f>17*5.345</f>
        <v>90.864999999999995</v>
      </c>
      <c r="K119">
        <f>12*5.891</f>
        <v>70.692000000000007</v>
      </c>
      <c r="L119">
        <f>12*5.891</f>
        <v>70.692000000000007</v>
      </c>
      <c r="M119">
        <f>11*5.891</f>
        <v>64.801000000000002</v>
      </c>
      <c r="N119">
        <f>15*4.259</f>
        <v>63.885000000000005</v>
      </c>
      <c r="O119">
        <f>16*4.259</f>
        <v>68.144000000000005</v>
      </c>
      <c r="P119">
        <f>12*4.259</f>
        <v>51.108000000000004</v>
      </c>
      <c r="Q119">
        <f>9*7.004</f>
        <v>63.035999999999994</v>
      </c>
      <c r="R119">
        <f>9*7.004</f>
        <v>63.035999999999994</v>
      </c>
      <c r="S119">
        <f>11*7.004</f>
        <v>77.043999999999997</v>
      </c>
      <c r="T119">
        <f>15*4.381</f>
        <v>65.715000000000003</v>
      </c>
      <c r="U119">
        <f>15*4.381</f>
        <v>65.715000000000003</v>
      </c>
      <c r="V119">
        <f>15*4.381</f>
        <v>65.715000000000003</v>
      </c>
      <c r="W119">
        <f>11*5.891</f>
        <v>64.801000000000002</v>
      </c>
      <c r="X119">
        <f>8*5.891</f>
        <v>47.128</v>
      </c>
      <c r="Y119">
        <f>12*5.891</f>
        <v>70.692000000000007</v>
      </c>
      <c r="Z119">
        <f>18*3.916</f>
        <v>70.488</v>
      </c>
      <c r="AA119">
        <f>17*3.916</f>
        <v>66.572000000000003</v>
      </c>
      <c r="AB119">
        <f>16*3.916</f>
        <v>62.655999999999999</v>
      </c>
      <c r="AC119">
        <f>14*4.003</f>
        <v>56.042000000000002</v>
      </c>
      <c r="AD119">
        <f>18*4.003</f>
        <v>72.054000000000002</v>
      </c>
      <c r="AE119">
        <f>14*4.003</f>
        <v>56.042000000000002</v>
      </c>
      <c r="AF119">
        <f>10*5.793</f>
        <v>57.93</v>
      </c>
      <c r="AG119">
        <f>12*5.793</f>
        <v>69.516000000000005</v>
      </c>
      <c r="AH119">
        <f>13*5.793</f>
        <v>75.308999999999997</v>
      </c>
    </row>
    <row r="120" spans="1:41" x14ac:dyDescent="0.2">
      <c r="A120" t="s">
        <v>92</v>
      </c>
      <c r="B120" t="s">
        <v>842</v>
      </c>
      <c r="C120">
        <f>SUM(Table1[[#This Row],[1]:[62]])</f>
        <v>2138.9580000000005</v>
      </c>
      <c r="D120">
        <f>9*4.426</f>
        <v>39.834000000000003</v>
      </c>
      <c r="E120">
        <f>14*4.426</f>
        <v>61.963999999999999</v>
      </c>
      <c r="F120">
        <f>16*4.426</f>
        <v>70.816000000000003</v>
      </c>
      <c r="G120">
        <f>5*6.515</f>
        <v>32.574999999999996</v>
      </c>
      <c r="H120">
        <f>10*6.515</f>
        <v>65.149999999999991</v>
      </c>
      <c r="I120">
        <f>11*6.515</f>
        <v>71.664999999999992</v>
      </c>
      <c r="J120">
        <f>20*3.925</f>
        <v>78.5</v>
      </c>
      <c r="K120">
        <f>22*3.925</f>
        <v>86.35</v>
      </c>
      <c r="L120">
        <f>23*3.634</f>
        <v>83.581999999999994</v>
      </c>
      <c r="M120">
        <f>21*3.634</f>
        <v>76.313999999999993</v>
      </c>
      <c r="N120">
        <f>9*3.634</f>
        <v>32.705999999999996</v>
      </c>
      <c r="O120">
        <f>17*3.321</f>
        <v>56.457000000000001</v>
      </c>
      <c r="P120">
        <f>23*3.321</f>
        <v>76.38300000000001</v>
      </c>
      <c r="Q120">
        <f>18*3.8</f>
        <v>68.399999999999991</v>
      </c>
      <c r="R120">
        <f>18*3.8</f>
        <v>68.399999999999991</v>
      </c>
      <c r="S120">
        <f>23*3.8</f>
        <v>87.399999999999991</v>
      </c>
      <c r="T120">
        <f>22*3.03</f>
        <v>66.66</v>
      </c>
      <c r="U120">
        <f>22*3.03</f>
        <v>66.66</v>
      </c>
      <c r="V120">
        <f>27*3.03</f>
        <v>81.809999999999988</v>
      </c>
      <c r="W120">
        <f>19*2.62</f>
        <v>49.78</v>
      </c>
      <c r="X120">
        <f>6*2.62</f>
        <v>15.72</v>
      </c>
      <c r="Y120">
        <f>30*2.62</f>
        <v>78.600000000000009</v>
      </c>
      <c r="Z120">
        <f>18*3.932</f>
        <v>70.775999999999996</v>
      </c>
      <c r="AA120">
        <f>18*3.932</f>
        <v>70.775999999999996</v>
      </c>
      <c r="AB120">
        <f>27*3.932</f>
        <v>106.164</v>
      </c>
      <c r="AC120">
        <f>13*5.281</f>
        <v>68.652999999999992</v>
      </c>
      <c r="AD120">
        <f>12*5.281</f>
        <v>63.372</v>
      </c>
      <c r="AE120">
        <f>14*5.281</f>
        <v>73.933999999999997</v>
      </c>
      <c r="AF120">
        <f>12*5.281</f>
        <v>63.372</v>
      </c>
      <c r="AG120">
        <f>11*5.891</f>
        <v>64.801000000000002</v>
      </c>
      <c r="AH120">
        <f>12*5.891</f>
        <v>70.692000000000007</v>
      </c>
      <c r="AI120">
        <f>12*5.891</f>
        <v>70.692000000000007</v>
      </c>
    </row>
    <row r="121" spans="1:41" x14ac:dyDescent="0.2">
      <c r="A121" t="s">
        <v>61</v>
      </c>
      <c r="B121" t="s">
        <v>624</v>
      </c>
      <c r="C121">
        <f>SUM(Table1[[#This Row],[1]:[62]])</f>
        <v>2137.4100000000008</v>
      </c>
      <c r="D121">
        <f>16*5.822</f>
        <v>93.152000000000001</v>
      </c>
      <c r="E121">
        <f>5*5.822</f>
        <v>29.11</v>
      </c>
      <c r="F121">
        <f>16*5.822</f>
        <v>93.152000000000001</v>
      </c>
      <c r="G121">
        <f>15*5.245</f>
        <v>78.674999999999997</v>
      </c>
      <c r="H121">
        <f>18*5.245</f>
        <v>94.41</v>
      </c>
      <c r="I121">
        <f>15*5.245</f>
        <v>78.674999999999997</v>
      </c>
      <c r="J121">
        <f>15*5.793</f>
        <v>86.894999999999996</v>
      </c>
      <c r="K121">
        <f>14*5.793</f>
        <v>81.102000000000004</v>
      </c>
      <c r="L121">
        <f>17*4.226</f>
        <v>71.841999999999999</v>
      </c>
      <c r="M121">
        <f>17*4.226</f>
        <v>71.841999999999999</v>
      </c>
      <c r="N121">
        <f>17*4.226</f>
        <v>71.841999999999999</v>
      </c>
      <c r="O121">
        <f>15*4.085</f>
        <v>61.274999999999999</v>
      </c>
      <c r="P121">
        <f>16*4.085</f>
        <v>65.36</v>
      </c>
      <c r="Q121">
        <f>15*4.085</f>
        <v>61.274999999999999</v>
      </c>
      <c r="R121">
        <f>14*5.793</f>
        <v>81.102000000000004</v>
      </c>
      <c r="S121">
        <f>14*5.793</f>
        <v>81.102000000000004</v>
      </c>
      <c r="T121">
        <f>11*5.793</f>
        <v>63.722999999999999</v>
      </c>
      <c r="U121">
        <f>15*5.245</f>
        <v>78.674999999999997</v>
      </c>
      <c r="V121">
        <f>16*5.245</f>
        <v>83.92</v>
      </c>
      <c r="W121">
        <f>17*5.245</f>
        <v>89.165000000000006</v>
      </c>
      <c r="X121">
        <f>19*4.657</f>
        <v>88.483000000000004</v>
      </c>
      <c r="Y121">
        <f>17*4.657</f>
        <v>79.168999999999997</v>
      </c>
      <c r="Z121">
        <f>3*4.657</f>
        <v>13.971</v>
      </c>
      <c r="AA121">
        <f>17*4.226</f>
        <v>71.841999999999999</v>
      </c>
      <c r="AB121">
        <f>17*4.226</f>
        <v>71.841999999999999</v>
      </c>
      <c r="AC121">
        <f>16*4.226</f>
        <v>67.616</v>
      </c>
      <c r="AD121">
        <f>17*4.657</f>
        <v>79.168999999999997</v>
      </c>
      <c r="AE121">
        <f>13*4.657</f>
        <v>60.540999999999997</v>
      </c>
      <c r="AF121">
        <f>19*4.657</f>
        <v>88.483000000000004</v>
      </c>
    </row>
    <row r="122" spans="1:41" x14ac:dyDescent="0.2">
      <c r="A122" t="s">
        <v>1006</v>
      </c>
      <c r="B122" t="s">
        <v>1014</v>
      </c>
      <c r="C122">
        <f>SUM(Table1[[#This Row],[1]:[62]])</f>
        <v>2125.2090000000003</v>
      </c>
      <c r="D122">
        <f>4*5.891</f>
        <v>23.564</v>
      </c>
      <c r="E122">
        <f>12*5.891</f>
        <v>70.692000000000007</v>
      </c>
      <c r="F122">
        <f>12*5.891</f>
        <v>70.692000000000007</v>
      </c>
      <c r="G122">
        <f>18*3.916</f>
        <v>70.488</v>
      </c>
      <c r="H122">
        <f>17*3.916</f>
        <v>66.572000000000003</v>
      </c>
      <c r="I122">
        <f>16*3.916</f>
        <v>62.655999999999999</v>
      </c>
      <c r="J122">
        <f>14*4.003</f>
        <v>56.042000000000002</v>
      </c>
      <c r="K122">
        <f>18*4.003</f>
        <v>72.054000000000002</v>
      </c>
      <c r="L122">
        <f>14*4.003</f>
        <v>56.042000000000002</v>
      </c>
      <c r="M122">
        <f>10*5.793</f>
        <v>57.93</v>
      </c>
      <c r="N122">
        <f>12*5.793</f>
        <v>69.516000000000005</v>
      </c>
      <c r="O122">
        <f>13*5.793</f>
        <v>75.308999999999997</v>
      </c>
      <c r="P122">
        <f>15*3.925</f>
        <v>58.875</v>
      </c>
      <c r="Q122">
        <f>15*3.925</f>
        <v>58.875</v>
      </c>
      <c r="R122">
        <f>47*1.104</f>
        <v>51.888000000000005</v>
      </c>
      <c r="S122">
        <f>12*6.515</f>
        <v>78.179999999999993</v>
      </c>
      <c r="T122">
        <f>3*6.515</f>
        <v>19.544999999999998</v>
      </c>
      <c r="U122">
        <f>20*2.874</f>
        <v>57.480000000000004</v>
      </c>
      <c r="V122">
        <f>20*2.874</f>
        <v>57.480000000000004</v>
      </c>
      <c r="W122">
        <f>12*4.426</f>
        <v>53.112000000000002</v>
      </c>
      <c r="X122">
        <f>12*4.426</f>
        <v>53.112000000000002</v>
      </c>
      <c r="Y122">
        <f>12*4.426</f>
        <v>53.112000000000002</v>
      </c>
      <c r="Z122">
        <f>20*3.83</f>
        <v>76.599999999999994</v>
      </c>
      <c r="AA122">
        <f>16*3.83</f>
        <v>61.28</v>
      </c>
      <c r="AB122">
        <f>20*3.83</f>
        <v>76.599999999999994</v>
      </c>
      <c r="AC122">
        <f>20*3.634</f>
        <v>72.679999999999993</v>
      </c>
      <c r="AD122">
        <f>17*3.634</f>
        <v>61.777999999999999</v>
      </c>
      <c r="AE122">
        <f>20*3.634</f>
        <v>72.679999999999993</v>
      </c>
      <c r="AF122">
        <f>20*3.634</f>
        <v>72.679999999999993</v>
      </c>
      <c r="AG122">
        <f>10*6.515</f>
        <v>65.149999999999991</v>
      </c>
      <c r="AH122">
        <f>10*6.515</f>
        <v>65.149999999999991</v>
      </c>
      <c r="AI122">
        <f>10*6.515</f>
        <v>65.149999999999991</v>
      </c>
      <c r="AJ122">
        <f>15*3.161</f>
        <v>47.414999999999999</v>
      </c>
      <c r="AK122">
        <f>15*3.161</f>
        <v>47.414999999999999</v>
      </c>
      <c r="AL122">
        <f>15*3.161</f>
        <v>47.414999999999999</v>
      </c>
    </row>
    <row r="123" spans="1:41" x14ac:dyDescent="0.2">
      <c r="A123" t="s">
        <v>187</v>
      </c>
      <c r="B123" t="s">
        <v>188</v>
      </c>
      <c r="C123">
        <f>SUM(Table1[[#This Row],[1]:[62]])</f>
        <v>2124.2279999999996</v>
      </c>
      <c r="D123">
        <f>12*4.428</f>
        <v>53.135999999999996</v>
      </c>
      <c r="E123">
        <f>15*4.653</f>
        <v>69.794999999999987</v>
      </c>
      <c r="F123">
        <f>5*4.653</f>
        <v>23.264999999999997</v>
      </c>
      <c r="G123">
        <f>18*4.653</f>
        <v>83.753999999999991</v>
      </c>
      <c r="H123">
        <f>13*4.313</f>
        <v>56.068999999999996</v>
      </c>
      <c r="I123">
        <f>9*4.313</f>
        <v>38.817</v>
      </c>
      <c r="J123">
        <f>14*5.281</f>
        <v>73.933999999999997</v>
      </c>
      <c r="K123">
        <f>15*5.281</f>
        <v>79.214999999999989</v>
      </c>
      <c r="L123">
        <f>11*5.281</f>
        <v>58.090999999999994</v>
      </c>
      <c r="M123">
        <f>15*4.572</f>
        <v>68.58</v>
      </c>
      <c r="N123">
        <f>16*4.572</f>
        <v>73.152000000000001</v>
      </c>
      <c r="O123">
        <f>13*5.543</f>
        <v>72.058999999999997</v>
      </c>
      <c r="P123">
        <f>13*5.543</f>
        <v>72.058999999999997</v>
      </c>
      <c r="Q123">
        <f>13*5.543</f>
        <v>72.058999999999997</v>
      </c>
      <c r="R123">
        <f>16*5.345</f>
        <v>85.52</v>
      </c>
      <c r="S123">
        <f>14*5.345</f>
        <v>74.83</v>
      </c>
      <c r="T123">
        <f>14*5.345</f>
        <v>74.83</v>
      </c>
      <c r="U123">
        <f>17*4.313</f>
        <v>73.320999999999998</v>
      </c>
      <c r="V123">
        <f>15*4.313</f>
        <v>64.694999999999993</v>
      </c>
      <c r="W123">
        <f>16*4.313</f>
        <v>69.007999999999996</v>
      </c>
      <c r="X123">
        <f>16*4.653</f>
        <v>74.447999999999993</v>
      </c>
      <c r="Y123">
        <f>14*4.653</f>
        <v>65.141999999999996</v>
      </c>
      <c r="Z123">
        <f>18*4.653</f>
        <v>83.753999999999991</v>
      </c>
      <c r="AA123">
        <f>1*5.822</f>
        <v>5.8220000000000001</v>
      </c>
      <c r="AB123">
        <f>11*5.822</f>
        <v>64.042000000000002</v>
      </c>
      <c r="AC123">
        <f>16*5.822</f>
        <v>93.152000000000001</v>
      </c>
      <c r="AD123">
        <f>15*4.428</f>
        <v>66.42</v>
      </c>
      <c r="AE123">
        <f>16*4.428</f>
        <v>70.847999999999999</v>
      </c>
      <c r="AF123">
        <f>17*4.428</f>
        <v>75.275999999999996</v>
      </c>
      <c r="AG123">
        <f>4*4.005</f>
        <v>16.02</v>
      </c>
      <c r="AH123">
        <f>11*4.005</f>
        <v>44.055</v>
      </c>
      <c r="AI123">
        <f>20*4.005</f>
        <v>80.099999999999994</v>
      </c>
      <c r="AJ123">
        <f>8*6.12</f>
        <v>48.96</v>
      </c>
    </row>
    <row r="124" spans="1:41" x14ac:dyDescent="0.2">
      <c r="A124" t="s">
        <v>126</v>
      </c>
      <c r="B124" t="s">
        <v>936</v>
      </c>
      <c r="C124">
        <f>SUM(Table1[[#This Row],[1]:[62]])</f>
        <v>2108.4149999999995</v>
      </c>
      <c r="D124">
        <f>21*4.326</f>
        <v>90.845999999999989</v>
      </c>
      <c r="E124">
        <f>22*4.326</f>
        <v>95.171999999999997</v>
      </c>
      <c r="F124">
        <f>16*4.653</f>
        <v>74.447999999999993</v>
      </c>
      <c r="G124">
        <f>10*4.653</f>
        <v>46.529999999999994</v>
      </c>
      <c r="H124">
        <f>16*4.653</f>
        <v>74.447999999999993</v>
      </c>
      <c r="I124">
        <f>15*5.822</f>
        <v>87.33</v>
      </c>
      <c r="J124">
        <f>10*5.822</f>
        <v>58.22</v>
      </c>
      <c r="K124">
        <f>1*5.822</f>
        <v>5.8220000000000001</v>
      </c>
      <c r="L124">
        <f>9*5.793</f>
        <v>52.137</v>
      </c>
      <c r="M124">
        <f>18*5.793</f>
        <v>104.274</v>
      </c>
      <c r="N124">
        <f>21*4.555</f>
        <v>95.655000000000001</v>
      </c>
      <c r="O124">
        <f>19*4.555</f>
        <v>86.544999999999987</v>
      </c>
      <c r="P124">
        <f>7*7.004</f>
        <v>49.027999999999999</v>
      </c>
      <c r="Q124">
        <f>12*7.004</f>
        <v>84.048000000000002</v>
      </c>
      <c r="R124">
        <f>20*4.428</f>
        <v>88.56</v>
      </c>
      <c r="S124">
        <f>20*4.428</f>
        <v>88.56</v>
      </c>
      <c r="T124">
        <f>14*4.428</f>
        <v>61.991999999999997</v>
      </c>
      <c r="U124">
        <f>18*4.428</f>
        <v>79.703999999999994</v>
      </c>
      <c r="V124">
        <f>17*4.653</f>
        <v>79.100999999999999</v>
      </c>
      <c r="W124">
        <f>12*4.653</f>
        <v>55.835999999999999</v>
      </c>
      <c r="X124">
        <f>19*4.653</f>
        <v>88.406999999999996</v>
      </c>
      <c r="Y124">
        <f>16*5.345</f>
        <v>85.52</v>
      </c>
      <c r="Z124">
        <f>17*5.345</f>
        <v>90.864999999999995</v>
      </c>
      <c r="AA124">
        <f>17*5.281</f>
        <v>89.777000000000001</v>
      </c>
      <c r="AB124">
        <f>14*5.281</f>
        <v>73.933999999999997</v>
      </c>
      <c r="AC124">
        <f>16*5.281</f>
        <v>84.495999999999995</v>
      </c>
      <c r="AD124">
        <f>17*4.572</f>
        <v>77.724000000000004</v>
      </c>
      <c r="AE124">
        <f>2*4.572</f>
        <v>9.1440000000000001</v>
      </c>
      <c r="AF124">
        <f>11*4.572</f>
        <v>50.292000000000002</v>
      </c>
    </row>
    <row r="125" spans="1:41" x14ac:dyDescent="0.2">
      <c r="A125" t="s">
        <v>177</v>
      </c>
      <c r="B125" t="s">
        <v>178</v>
      </c>
      <c r="C125">
        <f>SUM(Table1[[#This Row],[1]:[62]])</f>
        <v>2104.6570000000002</v>
      </c>
      <c r="D125">
        <f>12*4.428</f>
        <v>53.135999999999996</v>
      </c>
      <c r="E125">
        <f>13*4.428</f>
        <v>57.564</v>
      </c>
      <c r="F125">
        <f>12*4.428</f>
        <v>53.135999999999996</v>
      </c>
      <c r="G125">
        <f>11*4.653</f>
        <v>51.182999999999993</v>
      </c>
      <c r="H125">
        <f>11*4.653</f>
        <v>51.182999999999993</v>
      </c>
      <c r="I125">
        <f>19*4.653</f>
        <v>88.406999999999996</v>
      </c>
      <c r="J125">
        <f>13*4.313</f>
        <v>56.068999999999996</v>
      </c>
      <c r="K125">
        <f>9*4.313</f>
        <v>38.817</v>
      </c>
      <c r="L125">
        <f>15*4.304</f>
        <v>64.56</v>
      </c>
      <c r="M125">
        <f>15*4.304</f>
        <v>64.56</v>
      </c>
      <c r="N125">
        <f>15*4.304</f>
        <v>64.56</v>
      </c>
      <c r="O125">
        <f>16*5.345</f>
        <v>85.52</v>
      </c>
      <c r="P125">
        <f>14*5.345</f>
        <v>74.83</v>
      </c>
      <c r="Q125">
        <f>10*5.345</f>
        <v>53.449999999999996</v>
      </c>
      <c r="R125">
        <f>17*4.313</f>
        <v>73.320999999999998</v>
      </c>
      <c r="S125">
        <f>15*4.313</f>
        <v>64.694999999999993</v>
      </c>
      <c r="T125">
        <f>16*4.313</f>
        <v>69.007999999999996</v>
      </c>
      <c r="U125">
        <f>16*4.653</f>
        <v>74.447999999999993</v>
      </c>
      <c r="V125">
        <f>1*4.653</f>
        <v>4.6529999999999996</v>
      </c>
      <c r="W125">
        <f>18*4.653</f>
        <v>83.753999999999991</v>
      </c>
      <c r="X125">
        <f>14*5.822</f>
        <v>81.507999999999996</v>
      </c>
      <c r="Y125">
        <f>11*5.822</f>
        <v>64.042000000000002</v>
      </c>
      <c r="Z125">
        <f>16*5.822</f>
        <v>93.152000000000001</v>
      </c>
      <c r="AA125">
        <f>9*4.428</f>
        <v>39.851999999999997</v>
      </c>
      <c r="AB125">
        <f>16*4.428</f>
        <v>70.847999999999999</v>
      </c>
      <c r="AC125">
        <f>17*4.428</f>
        <v>75.275999999999996</v>
      </c>
      <c r="AD125">
        <f>20*4.005</f>
        <v>80.099999999999994</v>
      </c>
      <c r="AE125">
        <f>15*4.005</f>
        <v>60.074999999999996</v>
      </c>
      <c r="AF125">
        <f>20*4.005</f>
        <v>80.099999999999994</v>
      </c>
      <c r="AG125">
        <f>19*4.657</f>
        <v>88.483000000000004</v>
      </c>
      <c r="AH125">
        <f>14*4.657</f>
        <v>65.198000000000008</v>
      </c>
      <c r="AI125">
        <f>17*4.657</f>
        <v>79.168999999999997</v>
      </c>
    </row>
    <row r="126" spans="1:41" x14ac:dyDescent="0.2">
      <c r="A126" t="s">
        <v>905</v>
      </c>
      <c r="B126" t="s">
        <v>921</v>
      </c>
      <c r="C126">
        <f>SUM(Table1[[#This Row],[1]:[62]])</f>
        <v>2087.1289999999999</v>
      </c>
      <c r="D126">
        <f>4*3.703</f>
        <v>14.811999999999999</v>
      </c>
      <c r="E126">
        <f>16*3.703</f>
        <v>59.247999999999998</v>
      </c>
      <c r="F126">
        <f>17*3.703</f>
        <v>62.951000000000001</v>
      </c>
      <c r="G126">
        <f>15*4.563</f>
        <v>68.444999999999993</v>
      </c>
      <c r="H126">
        <f>14*4.563</f>
        <v>63.881999999999998</v>
      </c>
      <c r="I126">
        <f>13*5.807</f>
        <v>75.491</v>
      </c>
      <c r="J126">
        <f>13*5.807</f>
        <v>75.491</v>
      </c>
      <c r="K126">
        <f>15*4.563</f>
        <v>68.444999999999993</v>
      </c>
      <c r="L126">
        <f>15*4.563</f>
        <v>68.444999999999993</v>
      </c>
      <c r="M126">
        <f>13*5.807</f>
        <v>75.491</v>
      </c>
      <c r="N126">
        <f>13*5.807</f>
        <v>75.491</v>
      </c>
      <c r="O126">
        <f>13*5.807</f>
        <v>75.491</v>
      </c>
      <c r="P126">
        <f>16*5.807</f>
        <v>92.912000000000006</v>
      </c>
      <c r="Q126">
        <f>12*5.807</f>
        <v>69.683999999999997</v>
      </c>
      <c r="R126">
        <f>12*5.807</f>
        <v>69.683999999999997</v>
      </c>
      <c r="S126">
        <f>21*4.674</f>
        <v>98.154000000000011</v>
      </c>
      <c r="T126">
        <f>14*4.674</f>
        <v>65.436000000000007</v>
      </c>
      <c r="U126">
        <f>25*3.703</f>
        <v>92.575000000000003</v>
      </c>
      <c r="V126">
        <f>18*3.703</f>
        <v>66.653999999999996</v>
      </c>
      <c r="W126">
        <f>18*3.703</f>
        <v>66.653999999999996</v>
      </c>
      <c r="X126">
        <f>26*3.587</f>
        <v>93.262</v>
      </c>
      <c r="Y126">
        <f>17*3.587</f>
        <v>60.979000000000006</v>
      </c>
      <c r="Z126">
        <f>19*3.587</f>
        <v>68.153000000000006</v>
      </c>
      <c r="AA126">
        <f>19*3.587</f>
        <v>68.153000000000006</v>
      </c>
      <c r="AB126">
        <f>21*4.563</f>
        <v>95.822999999999993</v>
      </c>
      <c r="AC126">
        <f>15*4.563</f>
        <v>68.444999999999993</v>
      </c>
      <c r="AD126">
        <f>15*4.563</f>
        <v>68.444999999999993</v>
      </c>
      <c r="AE126">
        <f>14*4.801</f>
        <v>67.213999999999999</v>
      </c>
      <c r="AF126">
        <f>19*4.801</f>
        <v>91.219000000000008</v>
      </c>
    </row>
    <row r="127" spans="1:41" x14ac:dyDescent="0.2">
      <c r="A127" t="s">
        <v>247</v>
      </c>
      <c r="B127" t="s">
        <v>411</v>
      </c>
      <c r="C127">
        <f>SUM(Table1[[#This Row],[1]:[62]])</f>
        <v>2086.567</v>
      </c>
      <c r="D127">
        <f>13*5.451</f>
        <v>70.863</v>
      </c>
      <c r="E127">
        <f>11*5.451</f>
        <v>59.960999999999999</v>
      </c>
      <c r="F127">
        <f>13*6.174</f>
        <v>80.262</v>
      </c>
      <c r="G127">
        <f>13*6.174</f>
        <v>80.262</v>
      </c>
      <c r="H127">
        <f>17*4.361</f>
        <v>74.137</v>
      </c>
      <c r="I127">
        <f>17*4.361</f>
        <v>74.137</v>
      </c>
      <c r="J127">
        <f>16*4.361</f>
        <v>69.775999999999996</v>
      </c>
      <c r="K127">
        <f>17*4.259</f>
        <v>72.403000000000006</v>
      </c>
      <c r="L127">
        <f>17*4.259</f>
        <v>72.403000000000006</v>
      </c>
      <c r="M127">
        <f>14*4.94</f>
        <v>69.160000000000011</v>
      </c>
      <c r="N127">
        <f>14*4.94</f>
        <v>69.160000000000011</v>
      </c>
      <c r="O127">
        <f>5*6.201</f>
        <v>31.004999999999999</v>
      </c>
      <c r="P127">
        <f>13*6.201</f>
        <v>80.613</v>
      </c>
      <c r="Q127">
        <f>15*3.185</f>
        <v>47.774999999999999</v>
      </c>
      <c r="R127">
        <f>13*3.185</f>
        <v>41.405000000000001</v>
      </c>
      <c r="S127">
        <f>18*3.185</f>
        <v>57.33</v>
      </c>
      <c r="T127">
        <f>11*4.778</f>
        <v>52.557999999999993</v>
      </c>
      <c r="U127">
        <f>11*4.778</f>
        <v>52.557999999999993</v>
      </c>
      <c r="V127">
        <f>14*4.778</f>
        <v>66.891999999999996</v>
      </c>
      <c r="W127">
        <f>15*3.792</f>
        <v>56.879999999999995</v>
      </c>
      <c r="X127">
        <f>19*3.792</f>
        <v>72.048000000000002</v>
      </c>
      <c r="Y127">
        <f>15*4.332</f>
        <v>64.98</v>
      </c>
      <c r="Z127">
        <f>15*4.332</f>
        <v>64.98</v>
      </c>
      <c r="AA127">
        <f>7*4.332</f>
        <v>30.323999999999998</v>
      </c>
      <c r="AB127">
        <f>12*4.259</f>
        <v>51.108000000000004</v>
      </c>
      <c r="AC127">
        <f>11*4.259</f>
        <v>46.849000000000004</v>
      </c>
      <c r="AD127">
        <f>6*4.259</f>
        <v>25.554000000000002</v>
      </c>
      <c r="AE127">
        <f>20*2.039</f>
        <v>40.78</v>
      </c>
      <c r="AF127">
        <f>20*2.039</f>
        <v>40.78</v>
      </c>
      <c r="AG127">
        <f>22*2.039</f>
        <v>44.858000000000004</v>
      </c>
      <c r="AH127">
        <f>22*2.64</f>
        <v>58.080000000000005</v>
      </c>
      <c r="AI127">
        <f>20*2.64</f>
        <v>52.800000000000004</v>
      </c>
      <c r="AJ127">
        <f>23*2.64</f>
        <v>60.720000000000006</v>
      </c>
      <c r="AK127">
        <f>12*5.891</f>
        <v>70.692000000000007</v>
      </c>
      <c r="AL127">
        <f>14*5.891</f>
        <v>82.474000000000004</v>
      </c>
    </row>
    <row r="128" spans="1:41" x14ac:dyDescent="0.2">
      <c r="A128" t="s">
        <v>313</v>
      </c>
      <c r="B128" t="s">
        <v>930</v>
      </c>
      <c r="C128">
        <f>SUM(Table1[[#This Row],[1]:[62]])</f>
        <v>2084.7339999999999</v>
      </c>
      <c r="D128">
        <f>20*5.278</f>
        <v>105.55999999999999</v>
      </c>
      <c r="E128">
        <f>16*5.278</f>
        <v>84.447999999999993</v>
      </c>
      <c r="F128">
        <f>20*4.226</f>
        <v>84.52</v>
      </c>
      <c r="G128">
        <f>18*4.226</f>
        <v>76.067999999999998</v>
      </c>
      <c r="H128">
        <f>14*7.004</f>
        <v>98.055999999999997</v>
      </c>
      <c r="I128">
        <f>12*7.004</f>
        <v>84.048000000000002</v>
      </c>
      <c r="J128">
        <f>6*4.259</f>
        <v>25.554000000000002</v>
      </c>
      <c r="K128">
        <f>19*4.259</f>
        <v>80.921000000000006</v>
      </c>
      <c r="L128">
        <f>18*4.381</f>
        <v>78.858000000000004</v>
      </c>
      <c r="M128">
        <f>17*5.822</f>
        <v>98.974000000000004</v>
      </c>
      <c r="N128">
        <f>15*5.822</f>
        <v>87.33</v>
      </c>
      <c r="O128">
        <f>17*4.909</f>
        <v>83.453000000000003</v>
      </c>
      <c r="P128">
        <f>16*4.909</f>
        <v>78.543999999999997</v>
      </c>
      <c r="Q128">
        <f>21*4.326</f>
        <v>90.845999999999989</v>
      </c>
      <c r="R128">
        <f>22*4.326</f>
        <v>95.171999999999997</v>
      </c>
      <c r="S128">
        <f>20*4.657</f>
        <v>93.14</v>
      </c>
      <c r="T128">
        <f>18*4.657</f>
        <v>83.825999999999993</v>
      </c>
      <c r="U128">
        <f>19*4.574</f>
        <v>86.905999999999992</v>
      </c>
      <c r="V128">
        <f>15*5.793</f>
        <v>86.894999999999996</v>
      </c>
      <c r="W128">
        <f>10*5.793</f>
        <v>57.93</v>
      </c>
      <c r="X128">
        <f>15*5.281</f>
        <v>79.214999999999989</v>
      </c>
      <c r="Y128">
        <f>15*5.281</f>
        <v>79.214999999999989</v>
      </c>
      <c r="Z128">
        <f>2*5.281</f>
        <v>10.561999999999999</v>
      </c>
      <c r="AA128">
        <f>15*5.419</f>
        <v>81.284999999999997</v>
      </c>
      <c r="AB128">
        <f>16*5.419</f>
        <v>86.703999999999994</v>
      </c>
      <c r="AC128">
        <f>16*5.419</f>
        <v>86.703999999999994</v>
      </c>
    </row>
    <row r="129" spans="1:35" x14ac:dyDescent="0.2">
      <c r="A129" t="s">
        <v>149</v>
      </c>
      <c r="B129" t="s">
        <v>150</v>
      </c>
      <c r="C129">
        <f>SUM(Table1[[#This Row],[1]:[62]])</f>
        <v>2076.96</v>
      </c>
      <c r="D129">
        <f>7*7.004</f>
        <v>49.027999999999999</v>
      </c>
      <c r="E129">
        <f>12*7.004</f>
        <v>84.048000000000002</v>
      </c>
      <c r="F129">
        <f>12*4.428</f>
        <v>53.135999999999996</v>
      </c>
      <c r="G129">
        <f>8*4.428</f>
        <v>35.423999999999999</v>
      </c>
      <c r="H129">
        <f>15*4.653</f>
        <v>69.794999999999987</v>
      </c>
      <c r="I129">
        <f>11*4.653</f>
        <v>51.182999999999993</v>
      </c>
      <c r="J129">
        <f>19*4.653</f>
        <v>88.406999999999996</v>
      </c>
      <c r="K129">
        <f>6*4.313</f>
        <v>25.878</v>
      </c>
      <c r="L129">
        <f>2*4.313</f>
        <v>8.6259999999999994</v>
      </c>
      <c r="M129">
        <f>16*4.313</f>
        <v>69.007999999999996</v>
      </c>
      <c r="N129">
        <f>12*6.174</f>
        <v>74.088000000000008</v>
      </c>
      <c r="O129">
        <f>16*5.345</f>
        <v>85.52</v>
      </c>
      <c r="P129">
        <f>14*5.345</f>
        <v>74.83</v>
      </c>
      <c r="Q129">
        <f>14*5.345</f>
        <v>74.83</v>
      </c>
      <c r="R129">
        <f>17*4.313</f>
        <v>73.320999999999998</v>
      </c>
      <c r="S129">
        <f>15*4.313</f>
        <v>64.694999999999993</v>
      </c>
      <c r="T129">
        <f>13*4.313</f>
        <v>56.068999999999996</v>
      </c>
      <c r="U129">
        <f>16*4.653</f>
        <v>74.447999999999993</v>
      </c>
      <c r="V129">
        <f>14*4.653</f>
        <v>65.141999999999996</v>
      </c>
      <c r="W129">
        <f>11*4.653</f>
        <v>51.182999999999993</v>
      </c>
      <c r="X129">
        <f>14*5.822</f>
        <v>81.507999999999996</v>
      </c>
      <c r="Y129">
        <f>11*5.822</f>
        <v>64.042000000000002</v>
      </c>
      <c r="Z129">
        <f>16*5.822</f>
        <v>93.152000000000001</v>
      </c>
      <c r="AA129">
        <f>15*4.428</f>
        <v>66.42</v>
      </c>
      <c r="AB129">
        <f>16*4.428</f>
        <v>70.847999999999999</v>
      </c>
      <c r="AC129">
        <f>17*4.428</f>
        <v>75.275999999999996</v>
      </c>
      <c r="AD129">
        <f>20*4.005</f>
        <v>80.099999999999994</v>
      </c>
      <c r="AE129">
        <f>1*4.005</f>
        <v>4.0049999999999999</v>
      </c>
      <c r="AF129">
        <f>20*4.005</f>
        <v>80.099999999999994</v>
      </c>
      <c r="AG129">
        <f>19*4.657</f>
        <v>88.483000000000004</v>
      </c>
      <c r="AH129">
        <f>14*4.657</f>
        <v>65.198000000000008</v>
      </c>
      <c r="AI129">
        <f>17*4.657</f>
        <v>79.168999999999997</v>
      </c>
    </row>
    <row r="130" spans="1:35" x14ac:dyDescent="0.2">
      <c r="A130" t="s">
        <v>173</v>
      </c>
      <c r="B130" t="s">
        <v>174</v>
      </c>
      <c r="C130">
        <f>SUM(Table1[[#This Row],[1]:[62]])</f>
        <v>2061.6289999999999</v>
      </c>
      <c r="D130">
        <f>12*4.428</f>
        <v>53.135999999999996</v>
      </c>
      <c r="E130">
        <f>13*4.428</f>
        <v>57.564</v>
      </c>
      <c r="F130">
        <f>12*4.428</f>
        <v>53.135999999999996</v>
      </c>
      <c r="G130">
        <f>15*4.653</f>
        <v>69.794999999999987</v>
      </c>
      <c r="H130">
        <f>6*4.653</f>
        <v>27.917999999999999</v>
      </c>
      <c r="I130">
        <f>19*4.653</f>
        <v>88.406999999999996</v>
      </c>
      <c r="J130">
        <f>13*4.313</f>
        <v>56.068999999999996</v>
      </c>
      <c r="K130">
        <f>9*4.313</f>
        <v>38.817</v>
      </c>
      <c r="L130">
        <f>16*4.313</f>
        <v>69.007999999999996</v>
      </c>
      <c r="M130">
        <f>16*5.345</f>
        <v>85.52</v>
      </c>
      <c r="N130">
        <f>14*5.345</f>
        <v>74.83</v>
      </c>
      <c r="O130">
        <f>14*5.345</f>
        <v>74.83</v>
      </c>
      <c r="P130">
        <f>17*4.313</f>
        <v>73.320999999999998</v>
      </c>
      <c r="Q130">
        <f>15*4.313</f>
        <v>64.694999999999993</v>
      </c>
      <c r="R130">
        <f>16*4.313</f>
        <v>69.007999999999996</v>
      </c>
      <c r="S130">
        <f>16*4.653</f>
        <v>74.447999999999993</v>
      </c>
      <c r="T130">
        <f>14*4.653</f>
        <v>65.141999999999996</v>
      </c>
      <c r="U130">
        <f>18*4.653</f>
        <v>83.753999999999991</v>
      </c>
      <c r="V130">
        <f>14*5.822</f>
        <v>81.507999999999996</v>
      </c>
      <c r="W130">
        <f>11*5.822</f>
        <v>64.042000000000002</v>
      </c>
      <c r="X130">
        <f>16*5.822</f>
        <v>93.152000000000001</v>
      </c>
      <c r="Y130">
        <f>10*4.428</f>
        <v>44.28</v>
      </c>
      <c r="Z130">
        <f>16*4.428</f>
        <v>70.847999999999999</v>
      </c>
      <c r="AA130">
        <f>17*4.428</f>
        <v>75.275999999999996</v>
      </c>
      <c r="AB130">
        <f>20*4.005</f>
        <v>80.099999999999994</v>
      </c>
      <c r="AC130">
        <f>15*4.005</f>
        <v>60.074999999999996</v>
      </c>
      <c r="AD130">
        <f>20*4.005</f>
        <v>80.099999999999994</v>
      </c>
      <c r="AE130">
        <f>19*4.657</f>
        <v>88.483000000000004</v>
      </c>
      <c r="AF130">
        <f>14*4.657</f>
        <v>65.198000000000008</v>
      </c>
      <c r="AG130">
        <f>17*4.657</f>
        <v>79.168999999999997</v>
      </c>
    </row>
    <row r="131" spans="1:35" x14ac:dyDescent="0.2">
      <c r="A131" t="s">
        <v>118</v>
      </c>
      <c r="B131" t="s">
        <v>119</v>
      </c>
      <c r="C131">
        <f>SUM(Table1[[#This Row],[1]:[62]])</f>
        <v>2061.2439999999997</v>
      </c>
      <c r="D131">
        <f>21*4.326</f>
        <v>90.845999999999989</v>
      </c>
      <c r="E131">
        <f>22*4.326</f>
        <v>95.171999999999997</v>
      </c>
      <c r="F131">
        <f>16*4.653</f>
        <v>74.447999999999993</v>
      </c>
      <c r="G131">
        <f>10*4.653</f>
        <v>46.529999999999994</v>
      </c>
      <c r="H131">
        <f>16*4.653</f>
        <v>74.447999999999993</v>
      </c>
      <c r="I131">
        <f>15*5.822</f>
        <v>87.33</v>
      </c>
      <c r="J131">
        <f>10*5.822</f>
        <v>58.22</v>
      </c>
      <c r="K131">
        <f>16*5.822</f>
        <v>93.152000000000001</v>
      </c>
      <c r="L131">
        <f>12*5.793</f>
        <v>69.516000000000005</v>
      </c>
      <c r="M131">
        <f>18*5.793</f>
        <v>104.274</v>
      </c>
      <c r="N131">
        <f>20*4.555</f>
        <v>91.1</v>
      </c>
      <c r="O131">
        <f>19*4.555</f>
        <v>86.544999999999987</v>
      </c>
      <c r="P131">
        <f>7*7.004</f>
        <v>49.027999999999999</v>
      </c>
      <c r="Q131">
        <f>12*7.004</f>
        <v>84.048000000000002</v>
      </c>
      <c r="R131">
        <f>18*4.428</f>
        <v>79.703999999999994</v>
      </c>
      <c r="S131">
        <f>20*4.428</f>
        <v>88.56</v>
      </c>
      <c r="T131">
        <f>17*4.657</f>
        <v>79.168999999999997</v>
      </c>
      <c r="U131">
        <f>17*4.657</f>
        <v>79.168999999999997</v>
      </c>
      <c r="V131">
        <f>20*4.428</f>
        <v>88.56</v>
      </c>
      <c r="W131">
        <f>14*4.428</f>
        <v>61.991999999999997</v>
      </c>
      <c r="X131">
        <f>18*4.428</f>
        <v>79.703999999999994</v>
      </c>
      <c r="Y131">
        <f>17*4.653</f>
        <v>79.100999999999999</v>
      </c>
      <c r="Z131">
        <f>12*4.653</f>
        <v>55.835999999999999</v>
      </c>
      <c r="AA131">
        <f>19*4.653</f>
        <v>88.406999999999996</v>
      </c>
      <c r="AB131">
        <f>16*5.345</f>
        <v>85.52</v>
      </c>
      <c r="AC131">
        <f>17*5.345</f>
        <v>90.864999999999995</v>
      </c>
    </row>
    <row r="132" spans="1:35" x14ac:dyDescent="0.2">
      <c r="A132" t="s">
        <v>94</v>
      </c>
      <c r="B132" t="s">
        <v>95</v>
      </c>
      <c r="C132">
        <f>SUM(Table1[[#This Row],[1]:[62]])</f>
        <v>2060.4609999999998</v>
      </c>
      <c r="D132">
        <f>21*4.326</f>
        <v>90.845999999999989</v>
      </c>
      <c r="E132">
        <f>22*4.326</f>
        <v>95.171999999999997</v>
      </c>
      <c r="F132">
        <f>16*4.653</f>
        <v>74.447999999999993</v>
      </c>
      <c r="G132">
        <f>10*4.653</f>
        <v>46.529999999999994</v>
      </c>
      <c r="H132">
        <f>16*4.653</f>
        <v>74.447999999999993</v>
      </c>
      <c r="I132">
        <f>15*5.822</f>
        <v>87.33</v>
      </c>
      <c r="J132">
        <f>10*5.822</f>
        <v>58.22</v>
      </c>
      <c r="K132">
        <f>16*5.822</f>
        <v>93.152000000000001</v>
      </c>
      <c r="L132">
        <f>12*5.793</f>
        <v>69.516000000000005</v>
      </c>
      <c r="M132">
        <f>18*5.793</f>
        <v>104.274</v>
      </c>
      <c r="N132">
        <f>21*4.555</f>
        <v>95.655000000000001</v>
      </c>
      <c r="O132">
        <f>19*4.555</f>
        <v>86.544999999999987</v>
      </c>
      <c r="P132">
        <f>7*7.004</f>
        <v>49.027999999999999</v>
      </c>
      <c r="Q132">
        <f>12*7.004</f>
        <v>84.048000000000002</v>
      </c>
      <c r="R132">
        <f>18*4.428</f>
        <v>79.703999999999994</v>
      </c>
      <c r="S132">
        <f>20*4.428</f>
        <v>88.56</v>
      </c>
      <c r="T132">
        <f>20*4.428</f>
        <v>88.56</v>
      </c>
      <c r="U132">
        <f>14*4.428</f>
        <v>61.991999999999997</v>
      </c>
      <c r="V132">
        <f>18*4.428</f>
        <v>79.703999999999994</v>
      </c>
      <c r="W132">
        <f>17*4.653</f>
        <v>79.100999999999999</v>
      </c>
      <c r="X132">
        <f>12*4.653</f>
        <v>55.835999999999999</v>
      </c>
      <c r="Y132">
        <f>19*4.653</f>
        <v>88.406999999999996</v>
      </c>
      <c r="Z132">
        <f>16*5.345</f>
        <v>85.52</v>
      </c>
      <c r="AA132">
        <f>17*5.345</f>
        <v>90.864999999999995</v>
      </c>
      <c r="AB132">
        <f>10*6.12</f>
        <v>61.2</v>
      </c>
      <c r="AC132">
        <f>15*6.12</f>
        <v>91.8</v>
      </c>
    </row>
    <row r="133" spans="1:35" x14ac:dyDescent="0.2">
      <c r="A133" t="s">
        <v>1382</v>
      </c>
      <c r="B133" t="s">
        <v>176</v>
      </c>
      <c r="C133">
        <f>SUM(Table1[[#This Row],[1]:[62]])</f>
        <v>2046.5250000000001</v>
      </c>
      <c r="D133">
        <f>12*4.428</f>
        <v>53.135999999999996</v>
      </c>
      <c r="E133">
        <f>13*4.428</f>
        <v>57.564</v>
      </c>
      <c r="F133">
        <f>12*4.428</f>
        <v>53.135999999999996</v>
      </c>
      <c r="G133">
        <f>15*4.653</f>
        <v>69.794999999999987</v>
      </c>
      <c r="H133">
        <f>11*4.653</f>
        <v>51.182999999999993</v>
      </c>
      <c r="I133">
        <f>19*4.653</f>
        <v>88.406999999999996</v>
      </c>
      <c r="J133">
        <f>13*4.313</f>
        <v>56.068999999999996</v>
      </c>
      <c r="K133">
        <f>9*4.313</f>
        <v>38.817</v>
      </c>
      <c r="L133">
        <f>16*4.313</f>
        <v>69.007999999999996</v>
      </c>
      <c r="M133">
        <f>16*5.345</f>
        <v>85.52</v>
      </c>
      <c r="N133">
        <f>14*5.345</f>
        <v>74.83</v>
      </c>
      <c r="O133">
        <f>14*5.345</f>
        <v>74.83</v>
      </c>
      <c r="P133">
        <f>17*4.313</f>
        <v>73.320999999999998</v>
      </c>
      <c r="Q133">
        <f>15*4.313</f>
        <v>64.694999999999993</v>
      </c>
      <c r="R133">
        <f>16*4.313</f>
        <v>69.007999999999996</v>
      </c>
      <c r="S133">
        <f>8*4.653</f>
        <v>37.223999999999997</v>
      </c>
      <c r="T133">
        <f>14*4.653</f>
        <v>65.141999999999996</v>
      </c>
      <c r="U133">
        <f>18*4.653</f>
        <v>83.753999999999991</v>
      </c>
      <c r="V133">
        <f>14*5.822</f>
        <v>81.507999999999996</v>
      </c>
      <c r="W133">
        <f>11*5.822</f>
        <v>64.042000000000002</v>
      </c>
      <c r="X133">
        <f>16*5.822</f>
        <v>93.152000000000001</v>
      </c>
      <c r="Y133">
        <f>15*4.428</f>
        <v>66.42</v>
      </c>
      <c r="Z133">
        <f>16*4.428</f>
        <v>70.847999999999999</v>
      </c>
      <c r="AA133">
        <f>17*4.428</f>
        <v>75.275999999999996</v>
      </c>
      <c r="AB133">
        <f>20*4.005</f>
        <v>80.099999999999994</v>
      </c>
      <c r="AC133">
        <f>15*4.005</f>
        <v>60.074999999999996</v>
      </c>
      <c r="AD133">
        <f>20*4.005</f>
        <v>80.099999999999994</v>
      </c>
      <c r="AE133">
        <f>18*4.657</f>
        <v>83.825999999999993</v>
      </c>
      <c r="AF133">
        <f>10*4.657</f>
        <v>46.57</v>
      </c>
      <c r="AG133">
        <f>17*4.657</f>
        <v>79.168999999999997</v>
      </c>
    </row>
    <row r="134" spans="1:35" x14ac:dyDescent="0.2">
      <c r="B134" t="s">
        <v>709</v>
      </c>
      <c r="C134">
        <f>SUM(Table1[[#This Row],[1]:[62]])</f>
        <v>2045.009</v>
      </c>
      <c r="D134">
        <f>10*4.563</f>
        <v>45.629999999999995</v>
      </c>
      <c r="E134">
        <f>14*4.563</f>
        <v>63.881999999999998</v>
      </c>
      <c r="F134">
        <f>11*4.563</f>
        <v>50.192999999999998</v>
      </c>
      <c r="G134">
        <f>5*4.563</f>
        <v>22.814999999999998</v>
      </c>
      <c r="H134">
        <f>14*4.563</f>
        <v>63.881999999999998</v>
      </c>
      <c r="I134">
        <f>11*5.807</f>
        <v>63.877000000000002</v>
      </c>
      <c r="J134">
        <f>11*5.807</f>
        <v>63.877000000000002</v>
      </c>
      <c r="K134">
        <f>17*3.587</f>
        <v>60.979000000000006</v>
      </c>
      <c r="L134">
        <f>17*3.587</f>
        <v>60.979000000000006</v>
      </c>
      <c r="M134">
        <f>17*3.587</f>
        <v>60.979000000000006</v>
      </c>
      <c r="N134">
        <f>13*4.674</f>
        <v>60.762000000000008</v>
      </c>
      <c r="O134">
        <f>7*4.674</f>
        <v>32.718000000000004</v>
      </c>
      <c r="P134">
        <f>12*4.801</f>
        <v>57.612000000000002</v>
      </c>
      <c r="Q134">
        <f>13*4.801</f>
        <v>62.413000000000004</v>
      </c>
      <c r="R134">
        <f>16*5.807</f>
        <v>92.912000000000006</v>
      </c>
      <c r="S134">
        <f>7*5.807</f>
        <v>40.649000000000001</v>
      </c>
      <c r="T134">
        <f>12*5.807</f>
        <v>69.683999999999997</v>
      </c>
      <c r="U134">
        <f>21*4.674</f>
        <v>98.154000000000011</v>
      </c>
      <c r="V134">
        <f>14*4.674</f>
        <v>65.436000000000007</v>
      </c>
      <c r="W134">
        <f>25*3.703</f>
        <v>92.575000000000003</v>
      </c>
      <c r="X134">
        <f>18*3.703</f>
        <v>66.653999999999996</v>
      </c>
      <c r="Y134">
        <f>18*3.703</f>
        <v>66.653999999999996</v>
      </c>
      <c r="Z134">
        <f>24*3.587</f>
        <v>86.088000000000008</v>
      </c>
      <c r="AA134">
        <f>19*3.587</f>
        <v>68.153000000000006</v>
      </c>
      <c r="AB134">
        <f>19*3.587</f>
        <v>68.153000000000006</v>
      </c>
      <c r="AC134">
        <f>19*3.587</f>
        <v>68.153000000000006</v>
      </c>
      <c r="AD134">
        <f>21*4.563</f>
        <v>95.822999999999993</v>
      </c>
      <c r="AE134">
        <f>15*4.563</f>
        <v>68.444999999999993</v>
      </c>
      <c r="AF134">
        <f>15*4.563</f>
        <v>68.444999999999993</v>
      </c>
      <c r="AG134">
        <f>14*4.801</f>
        <v>67.213999999999999</v>
      </c>
      <c r="AH134">
        <f>19*4.801</f>
        <v>91.219000000000008</v>
      </c>
    </row>
    <row r="135" spans="1:35" x14ac:dyDescent="0.2">
      <c r="A135" t="s">
        <v>170</v>
      </c>
      <c r="B135" t="s">
        <v>171</v>
      </c>
      <c r="C135">
        <f>SUM(Table1[[#This Row],[1]:[62]])</f>
        <v>2041.8360000000002</v>
      </c>
      <c r="D135">
        <f>12*4.428</f>
        <v>53.135999999999996</v>
      </c>
      <c r="E135">
        <f>13*4.428</f>
        <v>57.564</v>
      </c>
      <c r="F135">
        <f>12*4.428</f>
        <v>53.135999999999996</v>
      </c>
      <c r="G135">
        <f>15*4.653</f>
        <v>69.794999999999987</v>
      </c>
      <c r="H135">
        <f>11*4.653</f>
        <v>51.182999999999993</v>
      </c>
      <c r="I135">
        <f>19*4.653</f>
        <v>88.406999999999996</v>
      </c>
      <c r="J135">
        <f>13*4.313</f>
        <v>56.068999999999996</v>
      </c>
      <c r="K135">
        <f>9*4.313</f>
        <v>38.817</v>
      </c>
      <c r="L135">
        <f>16*4.313</f>
        <v>69.007999999999996</v>
      </c>
      <c r="M135">
        <f>16*5.345</f>
        <v>85.52</v>
      </c>
      <c r="N135">
        <f>14*5.345</f>
        <v>74.83</v>
      </c>
      <c r="O135">
        <f>14*5.345</f>
        <v>74.83</v>
      </c>
      <c r="P135">
        <f>17*4.313</f>
        <v>73.320999999999998</v>
      </c>
      <c r="Q135">
        <f>15*4.313</f>
        <v>64.694999999999993</v>
      </c>
      <c r="R135">
        <f>16*4.313</f>
        <v>69.007999999999996</v>
      </c>
      <c r="S135">
        <f>16*4.653</f>
        <v>74.447999999999993</v>
      </c>
      <c r="T135">
        <f>14*4.653</f>
        <v>65.141999999999996</v>
      </c>
      <c r="U135">
        <f>18*4.653</f>
        <v>83.753999999999991</v>
      </c>
      <c r="V135">
        <f>14*5.822</f>
        <v>81.507999999999996</v>
      </c>
      <c r="W135">
        <f>11*5.822</f>
        <v>64.042000000000002</v>
      </c>
      <c r="X135">
        <f>16*5.822</f>
        <v>93.152000000000001</v>
      </c>
      <c r="Y135">
        <f>15*4.428</f>
        <v>66.42</v>
      </c>
      <c r="Z135">
        <f>16*4.428</f>
        <v>70.847999999999999</v>
      </c>
      <c r="AA135">
        <f>17*4.428</f>
        <v>75.275999999999996</v>
      </c>
      <c r="AB135">
        <f>20*4.005</f>
        <v>80.099999999999994</v>
      </c>
      <c r="AC135">
        <f>15*4.005</f>
        <v>60.074999999999996</v>
      </c>
      <c r="AD135">
        <f>20*4.005</f>
        <v>80.099999999999994</v>
      </c>
      <c r="AE135">
        <f>19*4.657</f>
        <v>88.483000000000004</v>
      </c>
      <c r="AF135">
        <f>17*4.657</f>
        <v>79.168999999999997</v>
      </c>
    </row>
    <row r="136" spans="1:35" x14ac:dyDescent="0.2">
      <c r="A136" t="s">
        <v>112</v>
      </c>
      <c r="B136" t="s">
        <v>113</v>
      </c>
      <c r="C136">
        <f>SUM(Table1[[#This Row],[1]:[62]])</f>
        <v>2037.7829999999997</v>
      </c>
      <c r="D136">
        <f>21*4.326</f>
        <v>90.845999999999989</v>
      </c>
      <c r="E136">
        <f>22*4.326</f>
        <v>95.171999999999997</v>
      </c>
      <c r="F136">
        <f>16*4.653</f>
        <v>74.447999999999993</v>
      </c>
      <c r="G136">
        <f>10*4.653</f>
        <v>46.529999999999994</v>
      </c>
      <c r="H136">
        <f>16*4.653</f>
        <v>74.447999999999993</v>
      </c>
      <c r="I136">
        <f>15*5.822</f>
        <v>87.33</v>
      </c>
      <c r="J136">
        <f>10*5.822</f>
        <v>58.22</v>
      </c>
      <c r="K136">
        <f>16*5.822</f>
        <v>93.152000000000001</v>
      </c>
      <c r="L136">
        <f>12*5.793</f>
        <v>69.516000000000005</v>
      </c>
      <c r="M136">
        <f>18*5.793</f>
        <v>104.274</v>
      </c>
      <c r="N136">
        <f>21*4.555</f>
        <v>95.655000000000001</v>
      </c>
      <c r="O136">
        <f>19*4.555</f>
        <v>86.544999999999987</v>
      </c>
      <c r="P136">
        <f>7*7.004</f>
        <v>49.027999999999999</v>
      </c>
      <c r="Q136">
        <f>8*7.004</f>
        <v>56.031999999999996</v>
      </c>
      <c r="R136">
        <f>18*4.428</f>
        <v>79.703999999999994</v>
      </c>
      <c r="S136">
        <f>20*4.428</f>
        <v>88.56</v>
      </c>
      <c r="T136">
        <f>17*4.657</f>
        <v>79.168999999999997</v>
      </c>
      <c r="U136">
        <f>17*4.657</f>
        <v>79.168999999999997</v>
      </c>
      <c r="V136">
        <f>20*4.428</f>
        <v>88.56</v>
      </c>
      <c r="W136">
        <f>14*4.428</f>
        <v>61.991999999999997</v>
      </c>
      <c r="X136">
        <f>18*4.428</f>
        <v>79.703999999999994</v>
      </c>
      <c r="Y136">
        <f>17*4.653</f>
        <v>79.100999999999999</v>
      </c>
      <c r="Z136">
        <f>12*4.653</f>
        <v>55.835999999999999</v>
      </c>
      <c r="AA136">
        <f>19*4.653</f>
        <v>88.406999999999996</v>
      </c>
      <c r="AB136">
        <f>16*5.345</f>
        <v>85.52</v>
      </c>
      <c r="AC136">
        <f>17*5.345</f>
        <v>90.864999999999995</v>
      </c>
    </row>
    <row r="137" spans="1:35" x14ac:dyDescent="0.2">
      <c r="A137" t="s">
        <v>80</v>
      </c>
      <c r="B137" t="s">
        <v>650</v>
      </c>
      <c r="C137">
        <f>SUM(Table1[[#This Row],[1]:[62]])</f>
        <v>2036.1489999999999</v>
      </c>
      <c r="D137">
        <f>15*5.245</f>
        <v>78.674999999999997</v>
      </c>
      <c r="E137">
        <f>18*5.245</f>
        <v>94.41</v>
      </c>
      <c r="F137">
        <f>15*5.245</f>
        <v>78.674999999999997</v>
      </c>
      <c r="G137">
        <f>6*5.793</f>
        <v>34.758000000000003</v>
      </c>
      <c r="H137">
        <f>15*5.793</f>
        <v>86.894999999999996</v>
      </c>
      <c r="I137">
        <f>5*5.793</f>
        <v>28.965</v>
      </c>
      <c r="J137">
        <f>17*4.226</f>
        <v>71.841999999999999</v>
      </c>
      <c r="K137">
        <f>15*4.226</f>
        <v>63.39</v>
      </c>
      <c r="L137">
        <f>17*4.226</f>
        <v>71.841999999999999</v>
      </c>
      <c r="M137">
        <f>16*4.085</f>
        <v>65.36</v>
      </c>
      <c r="N137">
        <f>15*4.085</f>
        <v>61.274999999999999</v>
      </c>
      <c r="O137">
        <f>15*4.085</f>
        <v>61.274999999999999</v>
      </c>
      <c r="P137">
        <f>8*5.793</f>
        <v>46.344000000000001</v>
      </c>
      <c r="Q137">
        <f>14*5.793</f>
        <v>81.102000000000004</v>
      </c>
      <c r="R137">
        <f>15*5.245</f>
        <v>78.674999999999997</v>
      </c>
      <c r="S137">
        <f>3*5.245</f>
        <v>15.734999999999999</v>
      </c>
      <c r="T137">
        <f>2*4.909</f>
        <v>9.8179999999999996</v>
      </c>
      <c r="U137">
        <f>16*4.909</f>
        <v>78.543999999999997</v>
      </c>
      <c r="V137">
        <f>19*4.657</f>
        <v>88.483000000000004</v>
      </c>
      <c r="W137">
        <f>17*4.657</f>
        <v>79.168999999999997</v>
      </c>
      <c r="X137">
        <f>4*4.657</f>
        <v>18.628</v>
      </c>
      <c r="Y137">
        <f>17*4.226</f>
        <v>71.841999999999999</v>
      </c>
      <c r="Z137">
        <f>17*4.226</f>
        <v>71.841999999999999</v>
      </c>
      <c r="AA137">
        <f>16*4.226</f>
        <v>67.616</v>
      </c>
      <c r="AB137">
        <f>16*4.226</f>
        <v>67.616</v>
      </c>
      <c r="AC137">
        <f>16*5.345</f>
        <v>85.52</v>
      </c>
      <c r="AD137">
        <f>13*5.345</f>
        <v>69.484999999999999</v>
      </c>
      <c r="AE137">
        <f>15*5.345</f>
        <v>80.174999999999997</v>
      </c>
      <c r="AF137">
        <f>17*4.657</f>
        <v>79.168999999999997</v>
      </c>
      <c r="AG137">
        <f>13*4.657</f>
        <v>60.540999999999997</v>
      </c>
      <c r="AH137">
        <f>19*4.657</f>
        <v>88.483000000000004</v>
      </c>
    </row>
    <row r="138" spans="1:35" x14ac:dyDescent="0.2">
      <c r="A138" t="s">
        <v>110</v>
      </c>
      <c r="B138" t="s">
        <v>111</v>
      </c>
      <c r="C138">
        <f>SUM(Table1[[#This Row],[1]:[62]])</f>
        <v>2035.4809999999995</v>
      </c>
      <c r="D138">
        <f>21*4.326</f>
        <v>90.845999999999989</v>
      </c>
      <c r="E138">
        <f>22*4.326</f>
        <v>95.171999999999997</v>
      </c>
      <c r="F138">
        <f>16*4.653</f>
        <v>74.447999999999993</v>
      </c>
      <c r="G138">
        <f>10*4.653</f>
        <v>46.529999999999994</v>
      </c>
      <c r="H138">
        <f>16*4.653</f>
        <v>74.447999999999993</v>
      </c>
      <c r="I138">
        <f>15*5.822</f>
        <v>87.33</v>
      </c>
      <c r="J138">
        <f>10*5.822</f>
        <v>58.22</v>
      </c>
      <c r="K138">
        <f>16*5.822</f>
        <v>93.152000000000001</v>
      </c>
      <c r="L138">
        <f>12*5.793</f>
        <v>69.516000000000005</v>
      </c>
      <c r="M138">
        <f>18*5.793</f>
        <v>104.274</v>
      </c>
      <c r="N138">
        <f>21*4.555</f>
        <v>95.655000000000001</v>
      </c>
      <c r="O138">
        <f>19*4.555</f>
        <v>86.544999999999987</v>
      </c>
      <c r="P138">
        <f>7*7.004</f>
        <v>49.027999999999999</v>
      </c>
      <c r="Q138">
        <f>9*7.004</f>
        <v>63.035999999999994</v>
      </c>
      <c r="R138">
        <f>18*4.428</f>
        <v>79.703999999999994</v>
      </c>
      <c r="S138">
        <f>20*4.428</f>
        <v>88.56</v>
      </c>
      <c r="T138">
        <f>17*4.657</f>
        <v>79.168999999999997</v>
      </c>
      <c r="U138">
        <f>17*4.657</f>
        <v>79.168999999999997</v>
      </c>
      <c r="V138">
        <f>20*4.428</f>
        <v>88.56</v>
      </c>
      <c r="W138">
        <f>14*4.428</f>
        <v>61.991999999999997</v>
      </c>
      <c r="X138">
        <f>18*4.428</f>
        <v>79.703999999999994</v>
      </c>
      <c r="Y138">
        <f>17*4.653</f>
        <v>79.100999999999999</v>
      </c>
      <c r="Z138">
        <f>12*4.653</f>
        <v>55.835999999999999</v>
      </c>
      <c r="AA138">
        <f>17*4.653</f>
        <v>79.100999999999999</v>
      </c>
      <c r="AB138">
        <f>16*5.345</f>
        <v>85.52</v>
      </c>
      <c r="AC138">
        <f>17*5.345</f>
        <v>90.864999999999995</v>
      </c>
    </row>
    <row r="139" spans="1:35" x14ac:dyDescent="0.2">
      <c r="A139" t="s">
        <v>114</v>
      </c>
      <c r="B139" t="s">
        <v>115</v>
      </c>
      <c r="C139">
        <f>SUM(Table1[[#This Row],[1]:[62]])</f>
        <v>2023.0389999999998</v>
      </c>
      <c r="D139">
        <f>21*4.326</f>
        <v>90.845999999999989</v>
      </c>
      <c r="E139">
        <f>22*4.326</f>
        <v>95.171999999999997</v>
      </c>
      <c r="F139">
        <f>16*4.653</f>
        <v>74.447999999999993</v>
      </c>
      <c r="G139">
        <f>10*4.653</f>
        <v>46.529999999999994</v>
      </c>
      <c r="H139">
        <f>16*4.653</f>
        <v>74.447999999999993</v>
      </c>
      <c r="I139">
        <f>15*5.822</f>
        <v>87.33</v>
      </c>
      <c r="J139">
        <f>10*5.822</f>
        <v>58.22</v>
      </c>
      <c r="K139">
        <f>16*5.822</f>
        <v>93.152000000000001</v>
      </c>
      <c r="L139">
        <f>12*5.793</f>
        <v>69.516000000000005</v>
      </c>
      <c r="M139">
        <f>18*5.793</f>
        <v>104.274</v>
      </c>
      <c r="N139">
        <f>21*4.555</f>
        <v>95.655000000000001</v>
      </c>
      <c r="O139">
        <f>19*4.555</f>
        <v>86.544999999999987</v>
      </c>
      <c r="P139">
        <f>7*7.004</f>
        <v>49.027999999999999</v>
      </c>
      <c r="Q139">
        <f>12*7.004</f>
        <v>84.048000000000002</v>
      </c>
      <c r="R139">
        <f>18*4.428</f>
        <v>79.703999999999994</v>
      </c>
      <c r="S139">
        <f>20*4.428</f>
        <v>88.56</v>
      </c>
      <c r="T139">
        <f>17*4.657</f>
        <v>79.168999999999997</v>
      </c>
      <c r="U139">
        <f>17*4.657</f>
        <v>79.168999999999997</v>
      </c>
      <c r="V139">
        <f>20*4.428</f>
        <v>88.56</v>
      </c>
      <c r="W139">
        <f>14*4.428</f>
        <v>61.991999999999997</v>
      </c>
      <c r="X139">
        <f>18*4.428</f>
        <v>79.703999999999994</v>
      </c>
      <c r="Y139">
        <f>17*4.653</f>
        <v>79.100999999999999</v>
      </c>
      <c r="Z139">
        <f>12*4.653</f>
        <v>55.835999999999999</v>
      </c>
      <c r="AA139">
        <f>19*4.653</f>
        <v>88.406999999999996</v>
      </c>
      <c r="AB139">
        <f>16*5.345</f>
        <v>85.52</v>
      </c>
      <c r="AC139">
        <f>9*5.345</f>
        <v>48.104999999999997</v>
      </c>
    </row>
    <row r="140" spans="1:35" x14ac:dyDescent="0.2">
      <c r="A140" t="s">
        <v>380</v>
      </c>
      <c r="B140" t="s">
        <v>420</v>
      </c>
      <c r="C140">
        <f>SUM(Table1[[#This Row],[1]:[62]])</f>
        <v>2020.672</v>
      </c>
      <c r="D140">
        <f>22*3.03</f>
        <v>66.66</v>
      </c>
      <c r="E140">
        <f>22*3.03</f>
        <v>66.66</v>
      </c>
      <c r="F140">
        <f>27*3.03</f>
        <v>81.809999999999988</v>
      </c>
      <c r="G140">
        <f>19*2.62</f>
        <v>49.78</v>
      </c>
      <c r="H140">
        <f>25*2.62</f>
        <v>65.5</v>
      </c>
      <c r="I140">
        <f>30*2.62</f>
        <v>78.600000000000009</v>
      </c>
      <c r="J140">
        <f>42*2.897</f>
        <v>121.67399999999999</v>
      </c>
      <c r="K140">
        <f>35*3.83</f>
        <v>134.05000000000001</v>
      </c>
      <c r="L140">
        <f>35*3.925</f>
        <v>137.375</v>
      </c>
      <c r="M140">
        <f>23*3.925</f>
        <v>90.274999999999991</v>
      </c>
      <c r="N140">
        <f>38*2.647</f>
        <v>100.586</v>
      </c>
      <c r="O140">
        <f>73*2.012</f>
        <v>146.876</v>
      </c>
      <c r="P140">
        <f>20*6.515</f>
        <v>130.29999999999998</v>
      </c>
      <c r="Q140">
        <f>33*3.634</f>
        <v>119.922</v>
      </c>
      <c r="R140">
        <f>74*1.439</f>
        <v>106.486</v>
      </c>
      <c r="S140">
        <f>34*3.602</f>
        <v>122.46799999999999</v>
      </c>
      <c r="T140">
        <f>34*3.602</f>
        <v>122.46799999999999</v>
      </c>
      <c r="U140">
        <f>35*3.161</f>
        <v>110.63500000000001</v>
      </c>
      <c r="V140">
        <f>39*1.633</f>
        <v>63.686999999999998</v>
      </c>
      <c r="W140">
        <f>49*2.14</f>
        <v>104.86</v>
      </c>
    </row>
    <row r="141" spans="1:35" x14ac:dyDescent="0.2">
      <c r="A141" t="s">
        <v>614</v>
      </c>
      <c r="B141" t="s">
        <v>637</v>
      </c>
      <c r="C141">
        <f>SUM(Table1[[#This Row],[1]:[62]])</f>
        <v>2016.2239999999997</v>
      </c>
      <c r="D141">
        <f>16*4.226</f>
        <v>67.616</v>
      </c>
      <c r="E141">
        <f>17*4.226</f>
        <v>71.841999999999999</v>
      </c>
      <c r="F141">
        <f>5*4.085</f>
        <v>20.425000000000001</v>
      </c>
      <c r="G141">
        <f>15*4.085</f>
        <v>61.274999999999999</v>
      </c>
      <c r="H141">
        <f>14*5.793</f>
        <v>81.102000000000004</v>
      </c>
      <c r="I141">
        <f>14*5.793</f>
        <v>81.102000000000004</v>
      </c>
      <c r="J141">
        <f>11*5.793</f>
        <v>63.722999999999999</v>
      </c>
      <c r="K141">
        <f>15*5.245</f>
        <v>78.674999999999997</v>
      </c>
      <c r="L141">
        <f>16*5.245</f>
        <v>83.92</v>
      </c>
      <c r="M141">
        <f>16*5.245</f>
        <v>83.92</v>
      </c>
      <c r="N141">
        <f>2*4.909</f>
        <v>9.8179999999999996</v>
      </c>
      <c r="O141">
        <f>9*4.909</f>
        <v>44.180999999999997</v>
      </c>
      <c r="P141">
        <f>19*4.657</f>
        <v>88.483000000000004</v>
      </c>
      <c r="Q141">
        <f>17*4.657</f>
        <v>79.168999999999997</v>
      </c>
      <c r="R141">
        <f>4*4.657</f>
        <v>18.628</v>
      </c>
      <c r="S141">
        <f>17*4.226</f>
        <v>71.841999999999999</v>
      </c>
      <c r="T141">
        <f>17*4.226</f>
        <v>71.841999999999999</v>
      </c>
      <c r="U141">
        <f>16*4.226</f>
        <v>67.616</v>
      </c>
      <c r="V141">
        <f>16*4.653</f>
        <v>74.447999999999993</v>
      </c>
      <c r="W141">
        <f>14*4.653</f>
        <v>65.141999999999996</v>
      </c>
      <c r="X141">
        <f>13*4.653</f>
        <v>60.488999999999997</v>
      </c>
      <c r="Y141">
        <f>18*4.005</f>
        <v>72.09</v>
      </c>
      <c r="Z141">
        <f>20*4.005</f>
        <v>80.099999999999994</v>
      </c>
      <c r="AA141">
        <f>19*4.005</f>
        <v>76.094999999999999</v>
      </c>
      <c r="AB141">
        <f>17*5.345</f>
        <v>90.864999999999995</v>
      </c>
      <c r="AC141">
        <f>11*5.345</f>
        <v>58.794999999999995</v>
      </c>
      <c r="AD141">
        <f>13*5.345</f>
        <v>69.484999999999999</v>
      </c>
      <c r="AE141">
        <f>16*4.657</f>
        <v>74.512</v>
      </c>
      <c r="AF141">
        <f>13*4.657</f>
        <v>60.540999999999997</v>
      </c>
      <c r="AG141">
        <f>19*4.657</f>
        <v>88.483000000000004</v>
      </c>
    </row>
    <row r="142" spans="1:35" x14ac:dyDescent="0.2">
      <c r="A142" t="s">
        <v>100</v>
      </c>
      <c r="B142" t="s">
        <v>310</v>
      </c>
      <c r="C142">
        <f>SUM(Table1[[#This Row],[1]:[62]])</f>
        <v>2004.8619999999996</v>
      </c>
      <c r="D142">
        <f>13*5.419</f>
        <v>70.446999999999989</v>
      </c>
      <c r="E142">
        <f>32*5.419</f>
        <v>173.40799999999999</v>
      </c>
      <c r="F142">
        <f>2*5.278</f>
        <v>10.555999999999999</v>
      </c>
      <c r="G142">
        <f>16*5.278</f>
        <v>84.447999999999993</v>
      </c>
      <c r="H142">
        <f>19*5.412</f>
        <v>102.828</v>
      </c>
      <c r="I142">
        <f>22*5.412</f>
        <v>119.06399999999999</v>
      </c>
      <c r="J142">
        <f>18*4.909</f>
        <v>88.361999999999995</v>
      </c>
      <c r="K142">
        <f>22*4.909</f>
        <v>107.99799999999999</v>
      </c>
      <c r="L142">
        <f>23*3.337</f>
        <v>76.751000000000005</v>
      </c>
      <c r="M142">
        <f>27*3.337</f>
        <v>90.099000000000004</v>
      </c>
      <c r="N142">
        <f>21*4.657</f>
        <v>97.796999999999997</v>
      </c>
      <c r="O142">
        <f>25*4.657</f>
        <v>116.425</v>
      </c>
      <c r="P142">
        <f>21*4.326</f>
        <v>90.845999999999989</v>
      </c>
      <c r="Q142">
        <f>26*4.326</f>
        <v>112.47599999999998</v>
      </c>
      <c r="R142">
        <f>18*5.891</f>
        <v>106.038</v>
      </c>
      <c r="S142">
        <f>12*5.891</f>
        <v>70.692000000000007</v>
      </c>
      <c r="T142">
        <f>12*7.004</f>
        <v>84.048000000000002</v>
      </c>
      <c r="U142">
        <f>19*4.381</f>
        <v>83.239000000000004</v>
      </c>
      <c r="V142">
        <f>20*4.381</f>
        <v>87.62</v>
      </c>
      <c r="W142">
        <f>18*5.793</f>
        <v>104.274</v>
      </c>
      <c r="X142">
        <f>22*5.793</f>
        <v>127.446</v>
      </c>
    </row>
    <row r="143" spans="1:35" x14ac:dyDescent="0.2">
      <c r="A143" t="s">
        <v>169</v>
      </c>
      <c r="B143" t="s">
        <v>896</v>
      </c>
      <c r="C143">
        <f>SUM(Table1[[#This Row],[1]:[62]])</f>
        <v>2004.5329999999999</v>
      </c>
      <c r="D143">
        <f>12*4.428</f>
        <v>53.135999999999996</v>
      </c>
      <c r="E143">
        <f>13*4.428</f>
        <v>57.564</v>
      </c>
      <c r="F143">
        <f>12*4.428</f>
        <v>53.135999999999996</v>
      </c>
      <c r="G143">
        <f>5*4.653</f>
        <v>23.264999999999997</v>
      </c>
      <c r="H143">
        <f>11*4.653</f>
        <v>51.182999999999993</v>
      </c>
      <c r="I143">
        <f>19*4.653</f>
        <v>88.406999999999996</v>
      </c>
      <c r="J143">
        <f>13*4.313</f>
        <v>56.068999999999996</v>
      </c>
      <c r="K143">
        <f>9*4.313</f>
        <v>38.817</v>
      </c>
      <c r="L143">
        <f>16*5.345</f>
        <v>85.52</v>
      </c>
      <c r="M143">
        <f>14*5.345</f>
        <v>74.83</v>
      </c>
      <c r="N143">
        <f>14*5.345</f>
        <v>74.83</v>
      </c>
      <c r="O143">
        <f>17*4.313</f>
        <v>73.320999999999998</v>
      </c>
      <c r="P143">
        <f>15*4.313</f>
        <v>64.694999999999993</v>
      </c>
      <c r="Q143">
        <f>16*4.313</f>
        <v>69.007999999999996</v>
      </c>
      <c r="R143">
        <f>7*4.653</f>
        <v>32.570999999999998</v>
      </c>
      <c r="S143">
        <f>14*4.653</f>
        <v>65.141999999999996</v>
      </c>
      <c r="T143">
        <f>18*4.653</f>
        <v>83.753999999999991</v>
      </c>
      <c r="U143">
        <f>14*5.822</f>
        <v>81.507999999999996</v>
      </c>
      <c r="V143">
        <f>11*5.822</f>
        <v>64.042000000000002</v>
      </c>
      <c r="W143">
        <f>5*5.822</f>
        <v>29.11</v>
      </c>
      <c r="X143">
        <f>16*4.428</f>
        <v>70.847999999999999</v>
      </c>
      <c r="Y143">
        <f>17*4.428</f>
        <v>75.275999999999996</v>
      </c>
      <c r="Z143">
        <f>20*4.005</f>
        <v>80.099999999999994</v>
      </c>
      <c r="AA143">
        <f>15*4.005</f>
        <v>60.074999999999996</v>
      </c>
      <c r="AB143">
        <f>20*4.005</f>
        <v>80.099999999999994</v>
      </c>
      <c r="AC143">
        <f>19*4.657</f>
        <v>88.483000000000004</v>
      </c>
      <c r="AD143">
        <f>14*4.657</f>
        <v>65.198000000000008</v>
      </c>
      <c r="AE143">
        <f>17*4.657</f>
        <v>79.168999999999997</v>
      </c>
      <c r="AF143">
        <f>15*5.793</f>
        <v>86.894999999999996</v>
      </c>
      <c r="AG143">
        <f>17*5.793</f>
        <v>98.481000000000009</v>
      </c>
    </row>
    <row r="144" spans="1:35" x14ac:dyDescent="0.2">
      <c r="A144" t="s">
        <v>186</v>
      </c>
      <c r="B144" t="s">
        <v>1383</v>
      </c>
      <c r="C144">
        <f>SUM(Table1[[#This Row],[1]:[62]])</f>
        <v>2003.8360000000002</v>
      </c>
      <c r="D144">
        <f>12*4.428</f>
        <v>53.135999999999996</v>
      </c>
      <c r="E144">
        <f>13*4.428</f>
        <v>57.564</v>
      </c>
      <c r="F144">
        <f>12*4.428</f>
        <v>53.135999999999996</v>
      </c>
      <c r="G144">
        <f>15*4.653</f>
        <v>69.794999999999987</v>
      </c>
      <c r="H144">
        <f>6*4.653</f>
        <v>27.917999999999999</v>
      </c>
      <c r="I144">
        <f>19*4.653</f>
        <v>88.406999999999996</v>
      </c>
      <c r="J144">
        <f>13*4.313</f>
        <v>56.068999999999996</v>
      </c>
      <c r="K144">
        <f>9*4.313</f>
        <v>38.817</v>
      </c>
      <c r="L144">
        <f>16*4.313</f>
        <v>69.007999999999996</v>
      </c>
      <c r="M144">
        <f>16*5.345</f>
        <v>85.52</v>
      </c>
      <c r="N144">
        <f>14*5.345</f>
        <v>74.83</v>
      </c>
      <c r="O144">
        <f>14*5.345</f>
        <v>74.83</v>
      </c>
      <c r="P144">
        <f>17*4.313</f>
        <v>73.320999999999998</v>
      </c>
      <c r="Q144">
        <f>15*4.313</f>
        <v>64.694999999999993</v>
      </c>
      <c r="R144">
        <f>16*4.313</f>
        <v>69.007999999999996</v>
      </c>
      <c r="S144">
        <f>16*4.653</f>
        <v>74.447999999999993</v>
      </c>
      <c r="T144">
        <f>14*4.653</f>
        <v>65.141999999999996</v>
      </c>
      <c r="U144">
        <f>18*4.653</f>
        <v>83.753999999999991</v>
      </c>
      <c r="V144">
        <f>14*5.822</f>
        <v>81.507999999999996</v>
      </c>
      <c r="W144">
        <f>11*5.822</f>
        <v>64.042000000000002</v>
      </c>
      <c r="X144">
        <f>16*5.822</f>
        <v>93.152000000000001</v>
      </c>
      <c r="Y144">
        <f>15*4.428</f>
        <v>66.42</v>
      </c>
      <c r="Z144">
        <f>16*4.428</f>
        <v>70.847999999999999</v>
      </c>
      <c r="AA144">
        <f>20*4.005</f>
        <v>80.099999999999994</v>
      </c>
      <c r="AB144">
        <f>15*4.005</f>
        <v>60.074999999999996</v>
      </c>
      <c r="AC144">
        <f>20*4.005</f>
        <v>80.099999999999994</v>
      </c>
      <c r="AD144">
        <f>18*4.657</f>
        <v>83.825999999999993</v>
      </c>
      <c r="AE144">
        <f>14*4.657</f>
        <v>65.198000000000008</v>
      </c>
      <c r="AF144">
        <f>17*4.657</f>
        <v>79.168999999999997</v>
      </c>
    </row>
    <row r="145" spans="1:34" x14ac:dyDescent="0.2">
      <c r="A145" t="s">
        <v>1384</v>
      </c>
      <c r="B145" t="s">
        <v>1385</v>
      </c>
      <c r="C145">
        <f>SUM(Table1[[#This Row],[1]:[62]])</f>
        <v>1986.0949999999996</v>
      </c>
      <c r="D145">
        <f>21*4.326</f>
        <v>90.845999999999989</v>
      </c>
      <c r="E145">
        <f>22*4.326</f>
        <v>95.171999999999997</v>
      </c>
      <c r="F145">
        <f>16*4.653</f>
        <v>74.447999999999993</v>
      </c>
      <c r="G145">
        <f>10*4.653</f>
        <v>46.529999999999994</v>
      </c>
      <c r="H145">
        <f>16*4.653</f>
        <v>74.447999999999993</v>
      </c>
      <c r="I145">
        <f>15*5.822</f>
        <v>87.33</v>
      </c>
      <c r="J145">
        <f>10*5.822</f>
        <v>58.22</v>
      </c>
      <c r="K145">
        <f>16*5.822</f>
        <v>93.152000000000001</v>
      </c>
      <c r="L145">
        <f>12*5.793</f>
        <v>69.516000000000005</v>
      </c>
      <c r="M145">
        <f>18*5.793</f>
        <v>104.274</v>
      </c>
      <c r="N145">
        <f>21*4.555</f>
        <v>95.655000000000001</v>
      </c>
      <c r="O145">
        <f>19*4.555</f>
        <v>86.544999999999987</v>
      </c>
      <c r="P145">
        <f>7*7.004</f>
        <v>49.027999999999999</v>
      </c>
      <c r="Q145">
        <f>12*7.004</f>
        <v>84.048000000000002</v>
      </c>
      <c r="R145">
        <f>20*4.428</f>
        <v>88.56</v>
      </c>
      <c r="S145">
        <f>17*4.657</f>
        <v>79.168999999999997</v>
      </c>
      <c r="T145">
        <f>17*4.657</f>
        <v>79.168999999999997</v>
      </c>
      <c r="U145">
        <f>20*4.428</f>
        <v>88.56</v>
      </c>
      <c r="V145">
        <f>14*4.428</f>
        <v>61.991999999999997</v>
      </c>
      <c r="W145">
        <f>18*4.428</f>
        <v>79.703999999999994</v>
      </c>
      <c r="X145">
        <f>17*4.653</f>
        <v>79.100999999999999</v>
      </c>
      <c r="Y145">
        <f>12*4.653</f>
        <v>55.835999999999999</v>
      </c>
      <c r="Z145">
        <f>19*4.653</f>
        <v>88.406999999999996</v>
      </c>
      <c r="AA145">
        <f>16*5.345</f>
        <v>85.52</v>
      </c>
      <c r="AB145">
        <f>17*5.345</f>
        <v>90.864999999999995</v>
      </c>
    </row>
    <row r="146" spans="1:34" x14ac:dyDescent="0.2">
      <c r="A146" t="s">
        <v>1386</v>
      </c>
      <c r="B146" t="s">
        <v>943</v>
      </c>
      <c r="C146">
        <f>SUM(Table1[[#This Row],[1]:[62]])</f>
        <v>1981.9130000000002</v>
      </c>
      <c r="D146">
        <f>18*4.653</f>
        <v>83.753999999999991</v>
      </c>
      <c r="E146">
        <f>18*4.653</f>
        <v>83.753999999999991</v>
      </c>
      <c r="F146">
        <f>13*4.653</f>
        <v>60.488999999999997</v>
      </c>
      <c r="G146">
        <f>12*7.004</f>
        <v>84.048000000000002</v>
      </c>
      <c r="H146">
        <f>3*7.004</f>
        <v>21.012</v>
      </c>
      <c r="I146">
        <f>13*7.004</f>
        <v>91.051999999999992</v>
      </c>
      <c r="J146">
        <f>18*4.574</f>
        <v>82.331999999999994</v>
      </c>
      <c r="K146">
        <f>17*4.574</f>
        <v>77.757999999999996</v>
      </c>
      <c r="L146">
        <f>2*4.574</f>
        <v>9.1479999999999997</v>
      </c>
      <c r="M146">
        <f>15*4.381</f>
        <v>65.715000000000003</v>
      </c>
      <c r="N146">
        <f>17*4.381</f>
        <v>74.477000000000004</v>
      </c>
      <c r="O146">
        <f>17*4.381</f>
        <v>74.477000000000004</v>
      </c>
      <c r="P146">
        <f>15*5.822</f>
        <v>87.33</v>
      </c>
      <c r="Q146">
        <f>15*5.822</f>
        <v>87.33</v>
      </c>
      <c r="R146">
        <f>15*5.822</f>
        <v>87.33</v>
      </c>
      <c r="S146">
        <f>17*5.281</f>
        <v>89.777000000000001</v>
      </c>
      <c r="T146">
        <f>3*5.281</f>
        <v>15.843</v>
      </c>
      <c r="U146">
        <f>16*5.281</f>
        <v>84.495999999999995</v>
      </c>
      <c r="V146">
        <f>17*4.572</f>
        <v>77.724000000000004</v>
      </c>
      <c r="W146">
        <f>17*4.572</f>
        <v>77.724000000000004</v>
      </c>
      <c r="X146">
        <f>4*4.572</f>
        <v>18.288</v>
      </c>
      <c r="Y146">
        <f>12*5.39</f>
        <v>64.679999999999993</v>
      </c>
      <c r="Z146">
        <f>16*5.39</f>
        <v>86.24</v>
      </c>
      <c r="AA146">
        <f>5*5.39</f>
        <v>26.95</v>
      </c>
      <c r="AB146">
        <f>2*5.281</f>
        <v>10.561999999999999</v>
      </c>
      <c r="AC146">
        <f>12*5.281</f>
        <v>63.372</v>
      </c>
      <c r="AD146">
        <f>13*5.281</f>
        <v>68.652999999999992</v>
      </c>
      <c r="AE146">
        <f>15*5.419</f>
        <v>81.284999999999997</v>
      </c>
      <c r="AF146">
        <f>16*5.419</f>
        <v>86.703999999999994</v>
      </c>
      <c r="AG146">
        <f>11*5.419</f>
        <v>59.608999999999995</v>
      </c>
    </row>
    <row r="147" spans="1:34" x14ac:dyDescent="0.2">
      <c r="A147" t="s">
        <v>318</v>
      </c>
      <c r="B147" t="s">
        <v>332</v>
      </c>
      <c r="C147">
        <f>SUM(Table1[[#This Row],[1]:[62]])</f>
        <v>1977.9729999999995</v>
      </c>
      <c r="D147">
        <f>20*5.278</f>
        <v>105.55999999999999</v>
      </c>
      <c r="E147">
        <f>16*5.278</f>
        <v>84.447999999999993</v>
      </c>
      <c r="F147">
        <f>19*5.412</f>
        <v>102.828</v>
      </c>
      <c r="G147">
        <f>22*5.412</f>
        <v>119.06399999999999</v>
      </c>
      <c r="H147">
        <f>9*4.909</f>
        <v>44.180999999999997</v>
      </c>
      <c r="I147">
        <f>22*4.909</f>
        <v>107.99799999999999</v>
      </c>
      <c r="J147">
        <f>23*3.337</f>
        <v>76.751000000000005</v>
      </c>
      <c r="K147">
        <f>27*3.337</f>
        <v>90.099000000000004</v>
      </c>
      <c r="L147">
        <f>21*4.657</f>
        <v>97.796999999999997</v>
      </c>
      <c r="M147">
        <f>25*4.657</f>
        <v>116.425</v>
      </c>
      <c r="N147">
        <f>21*4.326</f>
        <v>90.845999999999989</v>
      </c>
      <c r="O147">
        <f>26*4.326</f>
        <v>112.47599999999998</v>
      </c>
      <c r="P147">
        <f>18*5.891</f>
        <v>106.038</v>
      </c>
      <c r="Q147">
        <f>12*5.891</f>
        <v>70.692000000000007</v>
      </c>
      <c r="R147">
        <f>12*7.004</f>
        <v>84.048000000000002</v>
      </c>
      <c r="S147">
        <f>19*4.381</f>
        <v>83.239000000000004</v>
      </c>
      <c r="T147">
        <f>23*4.381</f>
        <v>100.76300000000001</v>
      </c>
      <c r="U147">
        <f>18*5.793</f>
        <v>104.274</v>
      </c>
      <c r="V147">
        <f>22*5.793</f>
        <v>127.446</v>
      </c>
      <c r="W147">
        <f>10*6.12</f>
        <v>61.2</v>
      </c>
      <c r="X147">
        <f>15*6.12</f>
        <v>91.8</v>
      </c>
    </row>
    <row r="148" spans="1:34" x14ac:dyDescent="0.2">
      <c r="A148" t="s">
        <v>230</v>
      </c>
      <c r="B148" t="s">
        <v>231</v>
      </c>
      <c r="C148">
        <f>SUM(Table1[[#This Row],[1]:[62]])</f>
        <v>1959.0980000000004</v>
      </c>
      <c r="D148">
        <f>2*4.653</f>
        <v>9.3059999999999992</v>
      </c>
      <c r="E148">
        <f>18*4.653</f>
        <v>83.753999999999991</v>
      </c>
      <c r="F148">
        <f>13*4.653</f>
        <v>60.488999999999997</v>
      </c>
      <c r="G148">
        <f>12*7.004</f>
        <v>84.048000000000002</v>
      </c>
      <c r="H148">
        <f>13*7.004</f>
        <v>91.051999999999992</v>
      </c>
      <c r="I148">
        <f>13*7.004</f>
        <v>91.051999999999992</v>
      </c>
      <c r="J148">
        <f>18*4.574</f>
        <v>82.331999999999994</v>
      </c>
      <c r="K148">
        <f>17*4.574</f>
        <v>77.757999999999996</v>
      </c>
      <c r="L148">
        <f>18*4.574</f>
        <v>82.331999999999994</v>
      </c>
      <c r="M148">
        <f>17*4.381</f>
        <v>74.477000000000004</v>
      </c>
      <c r="N148">
        <f>17*4.381</f>
        <v>74.477000000000004</v>
      </c>
      <c r="O148">
        <f>17*4.381</f>
        <v>74.477000000000004</v>
      </c>
      <c r="P148">
        <f>17*3.321</f>
        <v>56.457000000000001</v>
      </c>
      <c r="Q148">
        <f>18*3.321</f>
        <v>59.778000000000006</v>
      </c>
      <c r="R148">
        <f>23*3.321</f>
        <v>76.38300000000001</v>
      </c>
      <c r="S148">
        <f>18*3.8</f>
        <v>68.399999999999991</v>
      </c>
      <c r="T148">
        <f>18*3.8</f>
        <v>68.399999999999991</v>
      </c>
      <c r="U148">
        <f>23*3.8</f>
        <v>87.399999999999991</v>
      </c>
      <c r="V148">
        <f>22*3.03</f>
        <v>66.66</v>
      </c>
      <c r="W148">
        <f>22*3.03</f>
        <v>66.66</v>
      </c>
      <c r="X148">
        <f>27*3.03</f>
        <v>81.809999999999988</v>
      </c>
      <c r="Y148">
        <f>19*2.62</f>
        <v>49.78</v>
      </c>
      <c r="Z148">
        <f>25*2.62</f>
        <v>65.5</v>
      </c>
      <c r="AA148">
        <f>30*2.62</f>
        <v>78.600000000000009</v>
      </c>
      <c r="AB148">
        <f>18*3.932</f>
        <v>70.775999999999996</v>
      </c>
      <c r="AC148">
        <f>18*3.932</f>
        <v>70.775999999999996</v>
      </c>
      <c r="AD148">
        <f>27*3.932</f>
        <v>106.164</v>
      </c>
    </row>
    <row r="149" spans="1:34" x14ac:dyDescent="0.2">
      <c r="A149" t="s">
        <v>195</v>
      </c>
      <c r="B149" t="s">
        <v>196</v>
      </c>
      <c r="C149">
        <f>SUM(Table1[[#This Row],[1]:[62]])</f>
        <v>1955.5000000000002</v>
      </c>
      <c r="D149">
        <f>12*4.428</f>
        <v>53.135999999999996</v>
      </c>
      <c r="E149">
        <f>13*4.428</f>
        <v>57.564</v>
      </c>
      <c r="F149">
        <f>12*4.428</f>
        <v>53.135999999999996</v>
      </c>
      <c r="G149">
        <f>11*4.653</f>
        <v>51.182999999999993</v>
      </c>
      <c r="H149">
        <f>19*4.653</f>
        <v>88.406999999999996</v>
      </c>
      <c r="I149">
        <f>13*4.313</f>
        <v>56.068999999999996</v>
      </c>
      <c r="J149">
        <f>9*4.313</f>
        <v>38.817</v>
      </c>
      <c r="K149">
        <f>16*4.313</f>
        <v>69.007999999999996</v>
      </c>
      <c r="L149">
        <f>16*5.345</f>
        <v>85.52</v>
      </c>
      <c r="M149">
        <f>14*5.345</f>
        <v>74.83</v>
      </c>
      <c r="N149">
        <f>14*5.345</f>
        <v>74.83</v>
      </c>
      <c r="O149">
        <f>17*4.313</f>
        <v>73.320999999999998</v>
      </c>
      <c r="P149">
        <f>15*4.313</f>
        <v>64.694999999999993</v>
      </c>
      <c r="Q149">
        <f>4*4.313</f>
        <v>17.251999999999999</v>
      </c>
      <c r="R149">
        <f>14*4.653</f>
        <v>65.141999999999996</v>
      </c>
      <c r="S149">
        <f>14*4.653</f>
        <v>65.141999999999996</v>
      </c>
      <c r="T149">
        <f>18*4.653</f>
        <v>83.753999999999991</v>
      </c>
      <c r="U149">
        <f>14*5.822</f>
        <v>81.507999999999996</v>
      </c>
      <c r="V149">
        <f>11*5.822</f>
        <v>64.042000000000002</v>
      </c>
      <c r="W149">
        <f>16*5.822</f>
        <v>93.152000000000001</v>
      </c>
      <c r="X149">
        <f>15*4.428</f>
        <v>66.42</v>
      </c>
      <c r="Y149">
        <f>16*4.428</f>
        <v>70.847999999999999</v>
      </c>
      <c r="Z149">
        <f>17*4.428</f>
        <v>75.275999999999996</v>
      </c>
      <c r="AA149">
        <f>20*4.005</f>
        <v>80.099999999999994</v>
      </c>
      <c r="AB149">
        <f>15*4.005</f>
        <v>60.074999999999996</v>
      </c>
      <c r="AC149">
        <f>16*4.005</f>
        <v>64.08</v>
      </c>
      <c r="AD149">
        <f>18*4.657</f>
        <v>83.825999999999993</v>
      </c>
      <c r="AE149">
        <f>14*4.657</f>
        <v>65.198000000000008</v>
      </c>
      <c r="AF149">
        <f>17*4.657</f>
        <v>79.168999999999997</v>
      </c>
    </row>
    <row r="150" spans="1:34" x14ac:dyDescent="0.2">
      <c r="A150" t="s">
        <v>139</v>
      </c>
      <c r="B150" t="s">
        <v>140</v>
      </c>
      <c r="C150">
        <f>SUM(Table1[[#This Row],[1]:[62]])</f>
        <v>1954.663</v>
      </c>
      <c r="D150">
        <f>16*4.653</f>
        <v>74.447999999999993</v>
      </c>
      <c r="E150">
        <f>10*4.653</f>
        <v>46.529999999999994</v>
      </c>
      <c r="F150">
        <f>16*4.653</f>
        <v>74.447999999999993</v>
      </c>
      <c r="G150">
        <f>16*5.345</f>
        <v>85.52</v>
      </c>
      <c r="H150">
        <f>14*5.345</f>
        <v>74.83</v>
      </c>
      <c r="I150">
        <f>14*4.381</f>
        <v>61.334000000000003</v>
      </c>
      <c r="J150">
        <f>19*4.381</f>
        <v>83.239000000000004</v>
      </c>
      <c r="K150">
        <f>17*5.822</f>
        <v>98.974000000000004</v>
      </c>
      <c r="L150">
        <f>15*5.822</f>
        <v>87.33</v>
      </c>
      <c r="M150">
        <f>17*4.909</f>
        <v>83.453000000000003</v>
      </c>
      <c r="N150">
        <f>16*4.909</f>
        <v>78.543999999999997</v>
      </c>
      <c r="O150">
        <f>21*4.326</f>
        <v>90.845999999999989</v>
      </c>
      <c r="P150">
        <f>22*4.326</f>
        <v>95.171999999999997</v>
      </c>
      <c r="Q150">
        <f>20*4.657</f>
        <v>93.14</v>
      </c>
      <c r="R150">
        <f>18*4.657</f>
        <v>83.825999999999993</v>
      </c>
      <c r="S150">
        <f>19*4.574</f>
        <v>86.905999999999992</v>
      </c>
      <c r="T150">
        <f>10*4.574</f>
        <v>45.739999999999995</v>
      </c>
      <c r="U150">
        <f>15*5.793</f>
        <v>86.894999999999996</v>
      </c>
      <c r="V150">
        <f>17*5.793</f>
        <v>98.481000000000009</v>
      </c>
      <c r="W150">
        <f>16*4.653</f>
        <v>74.447999999999993</v>
      </c>
      <c r="X150">
        <f>14*4.653</f>
        <v>65.141999999999996</v>
      </c>
      <c r="Y150">
        <f>14*4.653</f>
        <v>65.141999999999996</v>
      </c>
      <c r="Z150">
        <f>16*4.005</f>
        <v>64.08</v>
      </c>
      <c r="AA150">
        <f>20*4.005</f>
        <v>80.099999999999994</v>
      </c>
      <c r="AB150">
        <f>19*4.005</f>
        <v>76.094999999999999</v>
      </c>
    </row>
    <row r="151" spans="1:34" x14ac:dyDescent="0.2">
      <c r="A151" t="s">
        <v>183</v>
      </c>
      <c r="B151" t="s">
        <v>184</v>
      </c>
      <c r="C151">
        <f>SUM(Table1[[#This Row],[1]:[62]])</f>
        <v>1950.029</v>
      </c>
      <c r="D151">
        <f>12*4.428</f>
        <v>53.135999999999996</v>
      </c>
      <c r="E151">
        <f>13*4.428</f>
        <v>57.564</v>
      </c>
      <c r="F151">
        <f>3*4.428</f>
        <v>13.283999999999999</v>
      </c>
      <c r="G151">
        <f>6*4.653</f>
        <v>27.917999999999999</v>
      </c>
      <c r="H151">
        <f>11*4.653</f>
        <v>51.182999999999993</v>
      </c>
      <c r="I151">
        <f>19*4.653</f>
        <v>88.406999999999996</v>
      </c>
      <c r="J151">
        <f>13*4.313</f>
        <v>56.068999999999996</v>
      </c>
      <c r="K151">
        <f>9*4.313</f>
        <v>38.817</v>
      </c>
      <c r="L151">
        <f>16*4.313</f>
        <v>69.007999999999996</v>
      </c>
      <c r="M151">
        <f>16*5.345</f>
        <v>85.52</v>
      </c>
      <c r="N151">
        <f>14*5.345</f>
        <v>74.83</v>
      </c>
      <c r="O151">
        <f>14*5.345</f>
        <v>74.83</v>
      </c>
      <c r="P151">
        <f>17*4.313</f>
        <v>73.320999999999998</v>
      </c>
      <c r="Q151">
        <f>15*4.313</f>
        <v>64.694999999999993</v>
      </c>
      <c r="R151">
        <f>16*4.313</f>
        <v>69.007999999999996</v>
      </c>
      <c r="S151">
        <f>16*4.653</f>
        <v>74.447999999999993</v>
      </c>
      <c r="T151">
        <f>14*4.653</f>
        <v>65.141999999999996</v>
      </c>
      <c r="U151">
        <f>18*4.653</f>
        <v>83.753999999999991</v>
      </c>
      <c r="V151">
        <f>14*5.822</f>
        <v>81.507999999999996</v>
      </c>
      <c r="W151">
        <f>11*5.822</f>
        <v>64.042000000000002</v>
      </c>
      <c r="X151">
        <f>16*5.822</f>
        <v>93.152000000000001</v>
      </c>
      <c r="Y151">
        <f>15*4.428</f>
        <v>66.42</v>
      </c>
      <c r="Z151">
        <f>16*4.428</f>
        <v>70.847999999999999</v>
      </c>
      <c r="AA151">
        <f>20*4.005</f>
        <v>80.099999999999994</v>
      </c>
      <c r="AB151">
        <f>15*4.005</f>
        <v>60.074999999999996</v>
      </c>
      <c r="AC151">
        <f>20*4.005</f>
        <v>80.099999999999994</v>
      </c>
      <c r="AD151">
        <f>19*4.657</f>
        <v>88.483000000000004</v>
      </c>
      <c r="AE151">
        <f>14*4.657</f>
        <v>65.198000000000008</v>
      </c>
      <c r="AF151">
        <f>17*4.657</f>
        <v>79.168999999999997</v>
      </c>
    </row>
    <row r="152" spans="1:34" x14ac:dyDescent="0.2">
      <c r="A152" t="s">
        <v>869</v>
      </c>
      <c r="B152" t="s">
        <v>893</v>
      </c>
      <c r="C152">
        <f>SUM(Table1[[#This Row],[1]:[62]])</f>
        <v>1948.8150000000003</v>
      </c>
      <c r="D152">
        <f>20*4.226</f>
        <v>84.52</v>
      </c>
      <c r="E152">
        <f>8*4.226</f>
        <v>33.808</v>
      </c>
      <c r="F152">
        <f>14*7.004</f>
        <v>98.055999999999997</v>
      </c>
      <c r="G152">
        <f>12*7.004</f>
        <v>84.048000000000002</v>
      </c>
      <c r="H152">
        <f>17*4.259</f>
        <v>72.403000000000006</v>
      </c>
      <c r="I152">
        <f>19*4.259</f>
        <v>80.921000000000006</v>
      </c>
      <c r="J152">
        <f>18*4.381</f>
        <v>78.858000000000004</v>
      </c>
      <c r="K152">
        <f>19*4.381</f>
        <v>83.239000000000004</v>
      </c>
      <c r="L152">
        <f>17*5.822</f>
        <v>98.974000000000004</v>
      </c>
      <c r="M152">
        <f>15*5.822</f>
        <v>87.33</v>
      </c>
      <c r="N152">
        <f>17*4.909</f>
        <v>83.453000000000003</v>
      </c>
      <c r="O152">
        <f>16*4.909</f>
        <v>78.543999999999997</v>
      </c>
      <c r="P152">
        <f>21*4.326</f>
        <v>90.845999999999989</v>
      </c>
      <c r="Q152">
        <f>22*4.326</f>
        <v>95.171999999999997</v>
      </c>
      <c r="R152">
        <f>20*4.657</f>
        <v>93.14</v>
      </c>
      <c r="S152">
        <f>18*4.657</f>
        <v>83.825999999999993</v>
      </c>
      <c r="T152">
        <f>19*4.574</f>
        <v>86.905999999999992</v>
      </c>
      <c r="U152">
        <f>10*4.574</f>
        <v>45.739999999999995</v>
      </c>
      <c r="V152">
        <f>15*5.793</f>
        <v>86.894999999999996</v>
      </c>
      <c r="W152">
        <f>13*5.793</f>
        <v>75.308999999999997</v>
      </c>
      <c r="X152">
        <f>12*5.891</f>
        <v>70.692000000000007</v>
      </c>
      <c r="Y152">
        <f>9*5.891</f>
        <v>53.018999999999998</v>
      </c>
      <c r="Z152">
        <f>9*7.004</f>
        <v>63.035999999999994</v>
      </c>
      <c r="AA152">
        <f>9*7.004</f>
        <v>63.035999999999994</v>
      </c>
      <c r="AB152">
        <f>11*7.004</f>
        <v>77.043999999999997</v>
      </c>
    </row>
    <row r="153" spans="1:34" x14ac:dyDescent="0.2">
      <c r="A153" t="s">
        <v>245</v>
      </c>
      <c r="B153" t="s">
        <v>951</v>
      </c>
      <c r="C153">
        <f>SUM(Table1[[#This Row],[1]:[62]])</f>
        <v>1946.953</v>
      </c>
      <c r="D153">
        <f>13*5.451</f>
        <v>70.863</v>
      </c>
      <c r="E153">
        <f>11*5.451</f>
        <v>59.960999999999999</v>
      </c>
      <c r="F153">
        <f>13*6.174</f>
        <v>80.262</v>
      </c>
      <c r="G153">
        <f>13*6.174</f>
        <v>80.262</v>
      </c>
      <c r="H153">
        <f>13*5.412</f>
        <v>70.355999999999995</v>
      </c>
      <c r="I153">
        <f>17*4.361</f>
        <v>74.137</v>
      </c>
      <c r="J153">
        <f>17*4.361</f>
        <v>74.137</v>
      </c>
      <c r="K153">
        <f>16*4.361</f>
        <v>69.775999999999996</v>
      </c>
      <c r="L153">
        <f>17*4.259</f>
        <v>72.403000000000006</v>
      </c>
      <c r="M153">
        <f>17*4.259</f>
        <v>72.403000000000006</v>
      </c>
      <c r="N153">
        <f>14*4.94</f>
        <v>69.160000000000011</v>
      </c>
      <c r="O153">
        <f>14*4.94</f>
        <v>69.160000000000011</v>
      </c>
      <c r="P153">
        <f>12*6.201</f>
        <v>74.411999999999992</v>
      </c>
      <c r="Q153">
        <f>13*6.201</f>
        <v>80.613</v>
      </c>
      <c r="R153">
        <f>14*7.004</f>
        <v>98.055999999999997</v>
      </c>
      <c r="S153">
        <f>17*4.259</f>
        <v>72.403000000000006</v>
      </c>
      <c r="T153">
        <f>19*4.259</f>
        <v>80.921000000000006</v>
      </c>
      <c r="U153">
        <f>18*4.381</f>
        <v>78.858000000000004</v>
      </c>
      <c r="V153">
        <f>19*4.381</f>
        <v>83.239000000000004</v>
      </c>
      <c r="W153">
        <f>17*5.822</f>
        <v>98.974000000000004</v>
      </c>
      <c r="X153">
        <f>2*5.822</f>
        <v>11.644</v>
      </c>
      <c r="Y153">
        <f>12*5.39</f>
        <v>64.679999999999993</v>
      </c>
      <c r="Z153">
        <f>16*5.39</f>
        <v>86.24</v>
      </c>
      <c r="AA153">
        <f>5*5.39</f>
        <v>26.95</v>
      </c>
      <c r="AB153">
        <f>15*5.281</f>
        <v>79.214999999999989</v>
      </c>
      <c r="AC153">
        <f>15*5.281</f>
        <v>79.214999999999989</v>
      </c>
      <c r="AD153">
        <f>13*5.281</f>
        <v>68.652999999999992</v>
      </c>
    </row>
    <row r="154" spans="1:34" x14ac:dyDescent="0.2">
      <c r="A154" t="s">
        <v>40</v>
      </c>
      <c r="B154" t="s">
        <v>172</v>
      </c>
      <c r="C154">
        <f>SUM(Table1[[#This Row],[1]:[62]])</f>
        <v>1940.3870000000002</v>
      </c>
      <c r="D154">
        <f>12*4.428</f>
        <v>53.135999999999996</v>
      </c>
      <c r="E154">
        <f>13*4.428</f>
        <v>57.564</v>
      </c>
      <c r="F154">
        <f>12*4.428</f>
        <v>53.135999999999996</v>
      </c>
      <c r="G154">
        <f>6*4.653</f>
        <v>27.917999999999999</v>
      </c>
      <c r="H154">
        <f>11*4.653</f>
        <v>51.182999999999993</v>
      </c>
      <c r="I154">
        <f>19*4.653</f>
        <v>88.406999999999996</v>
      </c>
      <c r="J154">
        <f>13*4.313</f>
        <v>56.068999999999996</v>
      </c>
      <c r="K154">
        <f>9*4.313</f>
        <v>38.817</v>
      </c>
      <c r="L154">
        <f>16*4.313</f>
        <v>69.007999999999996</v>
      </c>
      <c r="M154">
        <f>16*5.345</f>
        <v>85.52</v>
      </c>
      <c r="N154">
        <f>14*5.345</f>
        <v>74.83</v>
      </c>
      <c r="O154">
        <f>14*5.345</f>
        <v>74.83</v>
      </c>
      <c r="P154">
        <f>17*4.313</f>
        <v>73.320999999999998</v>
      </c>
      <c r="Q154">
        <f>15*4.313</f>
        <v>64.694999999999993</v>
      </c>
      <c r="R154">
        <f>1*4.313</f>
        <v>4.3129999999999997</v>
      </c>
      <c r="S154">
        <f>16*4.653</f>
        <v>74.447999999999993</v>
      </c>
      <c r="T154">
        <f>14*4.653</f>
        <v>65.141999999999996</v>
      </c>
      <c r="U154">
        <f>18*4.653</f>
        <v>83.753999999999991</v>
      </c>
      <c r="V154">
        <f>14*5.822</f>
        <v>81.507999999999996</v>
      </c>
      <c r="W154">
        <f>11*5.822</f>
        <v>64.042000000000002</v>
      </c>
      <c r="X154">
        <f>16*5.822</f>
        <v>93.152000000000001</v>
      </c>
      <c r="Y154">
        <f>15*4.428</f>
        <v>66.42</v>
      </c>
      <c r="Z154">
        <f>16*4.428</f>
        <v>70.847999999999999</v>
      </c>
      <c r="AA154">
        <f>17*4.428</f>
        <v>75.275999999999996</v>
      </c>
      <c r="AB154">
        <f>20*4.005</f>
        <v>80.099999999999994</v>
      </c>
      <c r="AC154">
        <f>20*4.005</f>
        <v>80.099999999999994</v>
      </c>
      <c r="AD154">
        <f>19*4.657</f>
        <v>88.483000000000004</v>
      </c>
      <c r="AE154">
        <f>14*4.657</f>
        <v>65.198000000000008</v>
      </c>
      <c r="AF154">
        <f>17*4.657</f>
        <v>79.168999999999997</v>
      </c>
    </row>
    <row r="155" spans="1:34" x14ac:dyDescent="0.2">
      <c r="A155" t="s">
        <v>11</v>
      </c>
      <c r="B155" t="s">
        <v>1387</v>
      </c>
      <c r="C155">
        <f>SUM(Table1[[#This Row],[1]:[62]])</f>
        <v>1933.2179999999994</v>
      </c>
      <c r="D155">
        <f>15*5.278</f>
        <v>79.169999999999987</v>
      </c>
      <c r="E155">
        <f>16*5.278</f>
        <v>84.447999999999993</v>
      </c>
      <c r="F155">
        <f>19*5.412</f>
        <v>102.828</v>
      </c>
      <c r="G155">
        <f>22*5.412</f>
        <v>119.06399999999999</v>
      </c>
      <c r="H155">
        <f>18*4.909</f>
        <v>88.361999999999995</v>
      </c>
      <c r="I155">
        <f>22*4.909</f>
        <v>107.99799999999999</v>
      </c>
      <c r="J155">
        <f>13*3.337</f>
        <v>43.381</v>
      </c>
      <c r="K155">
        <f>27*3.337</f>
        <v>90.099000000000004</v>
      </c>
      <c r="L155">
        <f>16*4.657</f>
        <v>74.512</v>
      </c>
      <c r="M155">
        <f>25*4.657</f>
        <v>116.425</v>
      </c>
      <c r="N155">
        <f>21*4.326</f>
        <v>90.845999999999989</v>
      </c>
      <c r="O155">
        <f>26*4.326</f>
        <v>112.47599999999998</v>
      </c>
      <c r="P155">
        <f>18*5.891</f>
        <v>106.038</v>
      </c>
      <c r="Q155">
        <f>11*5.891</f>
        <v>64.801000000000002</v>
      </c>
      <c r="R155">
        <f>12*7.004</f>
        <v>84.048000000000002</v>
      </c>
      <c r="S155">
        <f>19*4.381</f>
        <v>83.239000000000004</v>
      </c>
      <c r="T155">
        <f>23*4.381</f>
        <v>100.76300000000001</v>
      </c>
      <c r="U155">
        <f>18*5.793</f>
        <v>104.274</v>
      </c>
      <c r="V155">
        <f>22*5.793</f>
        <v>127.446</v>
      </c>
      <c r="W155">
        <f>10*6.12</f>
        <v>61.2</v>
      </c>
      <c r="X155">
        <f>15*6.12</f>
        <v>91.8</v>
      </c>
    </row>
    <row r="156" spans="1:34" x14ac:dyDescent="0.2">
      <c r="A156" t="s">
        <v>1388</v>
      </c>
      <c r="B156" t="s">
        <v>190</v>
      </c>
      <c r="C156">
        <f>SUM(Table1[[#This Row],[1]:[62]])</f>
        <v>1923.836</v>
      </c>
      <c r="D156">
        <f>12*4.428</f>
        <v>53.135999999999996</v>
      </c>
      <c r="E156">
        <f>13*4.428</f>
        <v>57.564</v>
      </c>
      <c r="F156">
        <f>12*4.428</f>
        <v>53.135999999999996</v>
      </c>
      <c r="G156">
        <f>1*4.653</f>
        <v>4.6529999999999996</v>
      </c>
      <c r="H156">
        <f>11*4.653</f>
        <v>51.182999999999993</v>
      </c>
      <c r="I156">
        <f>18*4.653</f>
        <v>83.753999999999991</v>
      </c>
      <c r="J156">
        <f>13*4.313</f>
        <v>56.068999999999996</v>
      </c>
      <c r="K156">
        <f>9*4.313</f>
        <v>38.817</v>
      </c>
      <c r="L156">
        <f>16*4.313</f>
        <v>69.007999999999996</v>
      </c>
      <c r="M156">
        <f>16*5.345</f>
        <v>85.52</v>
      </c>
      <c r="N156">
        <f>14*5.345</f>
        <v>74.83</v>
      </c>
      <c r="O156">
        <f>14*5.345</f>
        <v>74.83</v>
      </c>
      <c r="P156">
        <f>17*4.313</f>
        <v>73.320999999999998</v>
      </c>
      <c r="Q156">
        <f>15*4.313</f>
        <v>64.694999999999993</v>
      </c>
      <c r="R156">
        <f>1*4.313</f>
        <v>4.3129999999999997</v>
      </c>
      <c r="S156">
        <f>16*4.653</f>
        <v>74.447999999999993</v>
      </c>
      <c r="T156">
        <f>14*4.653</f>
        <v>65.141999999999996</v>
      </c>
      <c r="U156">
        <f>18*4.653</f>
        <v>83.753999999999991</v>
      </c>
      <c r="V156">
        <f>14*5.822</f>
        <v>81.507999999999996</v>
      </c>
      <c r="W156">
        <f>11*5.822</f>
        <v>64.042000000000002</v>
      </c>
      <c r="X156">
        <f>16*5.822</f>
        <v>93.152000000000001</v>
      </c>
      <c r="Y156">
        <f>4*4.428</f>
        <v>17.712</v>
      </c>
      <c r="Z156">
        <f>16*4.428</f>
        <v>70.847999999999999</v>
      </c>
      <c r="AA156">
        <f>17*4.428</f>
        <v>75.275999999999996</v>
      </c>
      <c r="AB156">
        <f>20*4.005</f>
        <v>80.099999999999994</v>
      </c>
      <c r="AC156">
        <f>15*4.005</f>
        <v>60.074999999999996</v>
      </c>
      <c r="AD156">
        <f>20*4.005</f>
        <v>80.099999999999994</v>
      </c>
      <c r="AE156">
        <f>19*4.657</f>
        <v>88.483000000000004</v>
      </c>
      <c r="AF156">
        <f>14*4.657</f>
        <v>65.198000000000008</v>
      </c>
      <c r="AG156">
        <f>17*4.657</f>
        <v>79.168999999999997</v>
      </c>
    </row>
    <row r="157" spans="1:34" x14ac:dyDescent="0.2">
      <c r="A157" t="s">
        <v>181</v>
      </c>
      <c r="B157" t="s">
        <v>182</v>
      </c>
      <c r="C157">
        <f>SUM(Table1[[#This Row],[1]:[62]])</f>
        <v>1923.0200000000002</v>
      </c>
      <c r="D157">
        <f>12*4.428</f>
        <v>53.135999999999996</v>
      </c>
      <c r="E157">
        <f>13*4.428</f>
        <v>57.564</v>
      </c>
      <c r="F157">
        <f>11*4.428</f>
        <v>48.707999999999998</v>
      </c>
      <c r="G157">
        <f>15*4.653</f>
        <v>69.794999999999987</v>
      </c>
      <c r="H157">
        <f>11*4.653</f>
        <v>51.182999999999993</v>
      </c>
      <c r="I157">
        <f>16*4.653</f>
        <v>74.447999999999993</v>
      </c>
      <c r="J157">
        <f>10*4.313</f>
        <v>43.129999999999995</v>
      </c>
      <c r="K157">
        <f>9*4.313</f>
        <v>38.817</v>
      </c>
      <c r="L157">
        <f>16*4.313</f>
        <v>69.007999999999996</v>
      </c>
      <c r="M157">
        <f>16*5.345</f>
        <v>85.52</v>
      </c>
      <c r="N157">
        <f>14*5.345</f>
        <v>74.83</v>
      </c>
      <c r="O157">
        <f>14*5.345</f>
        <v>74.83</v>
      </c>
      <c r="P157">
        <f>17*4.313</f>
        <v>73.320999999999998</v>
      </c>
      <c r="Q157">
        <f>15*4.313</f>
        <v>64.694999999999993</v>
      </c>
      <c r="R157">
        <f>1*4.313</f>
        <v>4.3129999999999997</v>
      </c>
      <c r="S157">
        <f>16*4.653</f>
        <v>74.447999999999993</v>
      </c>
      <c r="T157">
        <f>14*4.653</f>
        <v>65.141999999999996</v>
      </c>
      <c r="U157">
        <f>12*4.653</f>
        <v>55.835999999999999</v>
      </c>
      <c r="V157">
        <f>14*5.822</f>
        <v>81.507999999999996</v>
      </c>
      <c r="W157">
        <f>11*5.822</f>
        <v>64.042000000000002</v>
      </c>
      <c r="X157">
        <f>16*5.822</f>
        <v>93.152000000000001</v>
      </c>
      <c r="Y157">
        <f>15*4.428</f>
        <v>66.42</v>
      </c>
      <c r="Z157">
        <f>16*4.428</f>
        <v>70.847999999999999</v>
      </c>
      <c r="AA157">
        <f>17*4.428</f>
        <v>75.275999999999996</v>
      </c>
      <c r="AB157">
        <f>20*4.005</f>
        <v>80.099999999999994</v>
      </c>
      <c r="AC157">
        <f>20*4.005</f>
        <v>80.099999999999994</v>
      </c>
      <c r="AD157">
        <f>19*4.657</f>
        <v>88.483000000000004</v>
      </c>
      <c r="AE157">
        <f>14*4.657</f>
        <v>65.198000000000008</v>
      </c>
      <c r="AF157">
        <f>17*4.657</f>
        <v>79.168999999999997</v>
      </c>
    </row>
    <row r="158" spans="1:34" x14ac:dyDescent="0.2">
      <c r="A158" t="s">
        <v>654</v>
      </c>
      <c r="B158" t="s">
        <v>740</v>
      </c>
      <c r="C158">
        <f>SUM(Table1[[#This Row],[1]:[62]])</f>
        <v>1918.7649999999999</v>
      </c>
      <c r="D158">
        <f>14*4.563</f>
        <v>63.881999999999998</v>
      </c>
      <c r="E158">
        <f>14*4.563</f>
        <v>63.881999999999998</v>
      </c>
      <c r="F158">
        <f>11*4.563</f>
        <v>50.192999999999998</v>
      </c>
      <c r="G158">
        <f>5*4.563</f>
        <v>22.814999999999998</v>
      </c>
      <c r="H158">
        <f>14*4.563</f>
        <v>63.881999999999998</v>
      </c>
      <c r="I158">
        <f>11*5.807</f>
        <v>63.877000000000002</v>
      </c>
      <c r="J158">
        <f>11*5.807</f>
        <v>63.877000000000002</v>
      </c>
      <c r="K158">
        <f>17*3.587</f>
        <v>60.979000000000006</v>
      </c>
      <c r="L158">
        <f>17*3.587</f>
        <v>60.979000000000006</v>
      </c>
      <c r="M158">
        <f>17*3.587</f>
        <v>60.979000000000006</v>
      </c>
      <c r="N158">
        <f>13*4.674</f>
        <v>60.762000000000008</v>
      </c>
      <c r="O158">
        <f>13*4.674</f>
        <v>60.762000000000008</v>
      </c>
      <c r="P158">
        <f>12*4.801</f>
        <v>57.612000000000002</v>
      </c>
      <c r="Q158">
        <f>13*4.801</f>
        <v>62.413000000000004</v>
      </c>
      <c r="R158">
        <f>4*3.703</f>
        <v>14.811999999999999</v>
      </c>
      <c r="S158">
        <f>16*3.703</f>
        <v>59.247999999999998</v>
      </c>
      <c r="T158">
        <f>17*3.703</f>
        <v>62.951000000000001</v>
      </c>
      <c r="U158">
        <f>15*4.563</f>
        <v>68.444999999999993</v>
      </c>
      <c r="V158">
        <f>15*4.563</f>
        <v>68.444999999999993</v>
      </c>
      <c r="W158">
        <f>12*5.807</f>
        <v>69.683999999999997</v>
      </c>
      <c r="X158">
        <f>13*5.807</f>
        <v>75.491</v>
      </c>
      <c r="Y158">
        <f>22*3.587</f>
        <v>78.914000000000001</v>
      </c>
      <c r="Z158">
        <f>22*3.587</f>
        <v>78.914000000000001</v>
      </c>
      <c r="AA158">
        <f>22*3.587</f>
        <v>78.914000000000001</v>
      </c>
      <c r="AB158">
        <f>15*4.563</f>
        <v>68.444999999999993</v>
      </c>
      <c r="AC158">
        <f>15*4.563</f>
        <v>68.444999999999993</v>
      </c>
      <c r="AD158">
        <f>13*5.807</f>
        <v>75.491</v>
      </c>
      <c r="AE158">
        <f>3*5.807</f>
        <v>17.420999999999999</v>
      </c>
      <c r="AF158">
        <f>13*5.807</f>
        <v>75.491</v>
      </c>
      <c r="AG158">
        <f>10*6.12</f>
        <v>61.2</v>
      </c>
      <c r="AH158">
        <f>13*6.12</f>
        <v>79.56</v>
      </c>
    </row>
    <row r="159" spans="1:34" x14ac:dyDescent="0.2">
      <c r="A159" t="s">
        <v>11</v>
      </c>
      <c r="B159" t="s">
        <v>185</v>
      </c>
      <c r="C159">
        <f>SUM(Table1[[#This Row],[1]:[62]])</f>
        <v>1914.2640000000001</v>
      </c>
      <c r="D159">
        <f>12*4.428</f>
        <v>53.135999999999996</v>
      </c>
      <c r="E159">
        <f>13*4.428</f>
        <v>57.564</v>
      </c>
      <c r="F159">
        <f>12*4.428</f>
        <v>53.135999999999996</v>
      </c>
      <c r="G159">
        <f>15*4.653</f>
        <v>69.794999999999987</v>
      </c>
      <c r="H159">
        <f>11*4.653</f>
        <v>51.182999999999993</v>
      </c>
      <c r="I159">
        <f>19*4.653</f>
        <v>88.406999999999996</v>
      </c>
      <c r="J159">
        <f>13*4.313</f>
        <v>56.068999999999996</v>
      </c>
      <c r="K159">
        <f>9*4.313</f>
        <v>38.817</v>
      </c>
      <c r="L159">
        <f>16*4.313</f>
        <v>69.007999999999996</v>
      </c>
      <c r="M159">
        <f>16*5.345</f>
        <v>85.52</v>
      </c>
      <c r="N159">
        <f>14*5.345</f>
        <v>74.83</v>
      </c>
      <c r="O159">
        <f>14*5.345</f>
        <v>74.83</v>
      </c>
      <c r="P159">
        <f>17*4.313</f>
        <v>73.320999999999998</v>
      </c>
      <c r="Q159">
        <f>15*4.313</f>
        <v>64.694999999999993</v>
      </c>
      <c r="R159">
        <f>1*4.313</f>
        <v>4.3129999999999997</v>
      </c>
      <c r="S159">
        <f>16*4.653</f>
        <v>74.447999999999993</v>
      </c>
      <c r="T159">
        <f>14*4.653</f>
        <v>65.141999999999996</v>
      </c>
      <c r="U159">
        <f>18*4.653</f>
        <v>83.753999999999991</v>
      </c>
      <c r="V159">
        <f>14*5.822</f>
        <v>81.507999999999996</v>
      </c>
      <c r="W159">
        <f>1*5.822</f>
        <v>5.8220000000000001</v>
      </c>
      <c r="X159">
        <f>16*5.822</f>
        <v>93.152000000000001</v>
      </c>
      <c r="Y159">
        <f>15*4.428</f>
        <v>66.42</v>
      </c>
      <c r="Z159">
        <f>16*4.428</f>
        <v>70.847999999999999</v>
      </c>
      <c r="AA159">
        <f>17*4.428</f>
        <v>75.275999999999996</v>
      </c>
      <c r="AB159">
        <f>20*4.005</f>
        <v>80.099999999999994</v>
      </c>
      <c r="AC159">
        <f>15*4.005</f>
        <v>60.074999999999996</v>
      </c>
      <c r="AD159">
        <f>20*4.005</f>
        <v>80.099999999999994</v>
      </c>
      <c r="AE159">
        <f>19*4.657</f>
        <v>88.483000000000004</v>
      </c>
      <c r="AF159">
        <f>14*4.657</f>
        <v>65.198000000000008</v>
      </c>
      <c r="AG159">
        <f>2*4.657</f>
        <v>9.3140000000000001</v>
      </c>
    </row>
    <row r="160" spans="1:34" x14ac:dyDescent="0.2">
      <c r="A160" t="s">
        <v>659</v>
      </c>
      <c r="B160" t="s">
        <v>744</v>
      </c>
      <c r="C160">
        <f>SUM(Table1[[#This Row],[1]:[62]])</f>
        <v>1903.0819999999999</v>
      </c>
      <c r="D160">
        <f>14*4.563</f>
        <v>63.881999999999998</v>
      </c>
      <c r="E160">
        <f>14*4.563</f>
        <v>63.881999999999998</v>
      </c>
      <c r="F160">
        <f>11*4.563</f>
        <v>50.192999999999998</v>
      </c>
      <c r="G160">
        <f>5*4.563</f>
        <v>22.814999999999998</v>
      </c>
      <c r="H160">
        <f>14*4.563</f>
        <v>63.881999999999998</v>
      </c>
      <c r="I160">
        <f>11*5.807</f>
        <v>63.877000000000002</v>
      </c>
      <c r="J160">
        <f>11*5.807</f>
        <v>63.877000000000002</v>
      </c>
      <c r="K160">
        <f>17*3.587</f>
        <v>60.979000000000006</v>
      </c>
      <c r="L160">
        <f>17*3.587</f>
        <v>60.979000000000006</v>
      </c>
      <c r="M160">
        <f>17*3.587</f>
        <v>60.979000000000006</v>
      </c>
      <c r="N160">
        <f>13*4.674</f>
        <v>60.762000000000008</v>
      </c>
      <c r="O160">
        <f>13*4.674</f>
        <v>60.762000000000008</v>
      </c>
      <c r="P160">
        <f>12*4.801</f>
        <v>57.612000000000002</v>
      </c>
      <c r="Q160">
        <f>13*4.801</f>
        <v>62.413000000000004</v>
      </c>
      <c r="R160">
        <f>4*3.703</f>
        <v>14.811999999999999</v>
      </c>
      <c r="S160">
        <f>16*3.703</f>
        <v>59.247999999999998</v>
      </c>
      <c r="T160">
        <f>17*3.703</f>
        <v>62.951000000000001</v>
      </c>
      <c r="U160">
        <f>15*4.563</f>
        <v>68.444999999999993</v>
      </c>
      <c r="V160">
        <f>15*4.563</f>
        <v>68.444999999999993</v>
      </c>
      <c r="W160">
        <f>13*5.807</f>
        <v>75.491</v>
      </c>
      <c r="X160">
        <f>13*5.807</f>
        <v>75.491</v>
      </c>
      <c r="Y160">
        <f>22*3.587</f>
        <v>78.914000000000001</v>
      </c>
      <c r="Z160">
        <f>22*3.587</f>
        <v>78.914000000000001</v>
      </c>
      <c r="AA160">
        <f>22*3.587</f>
        <v>78.914000000000001</v>
      </c>
      <c r="AB160">
        <f>15*4.563</f>
        <v>68.444999999999993</v>
      </c>
      <c r="AC160">
        <f>15*4.563</f>
        <v>68.444999999999993</v>
      </c>
      <c r="AD160">
        <f>13*5.807</f>
        <v>75.491</v>
      </c>
      <c r="AE160">
        <f>13*5.807</f>
        <v>75.491</v>
      </c>
      <c r="AF160">
        <f>13*5.807</f>
        <v>75.491</v>
      </c>
      <c r="AG160">
        <f>10*6.12</f>
        <v>61.2</v>
      </c>
    </row>
    <row r="161" spans="1:38" x14ac:dyDescent="0.2">
      <c r="A161" t="s">
        <v>101</v>
      </c>
      <c r="B161" t="s">
        <v>899</v>
      </c>
      <c r="C161">
        <f>SUM(Table1[[#This Row],[1]:[62]])</f>
        <v>1895.1789999999996</v>
      </c>
      <c r="D161">
        <f>21*4.326</f>
        <v>90.845999999999989</v>
      </c>
      <c r="E161">
        <f>22*4.326</f>
        <v>95.171999999999997</v>
      </c>
      <c r="F161">
        <f>16*4.653</f>
        <v>74.447999999999993</v>
      </c>
      <c r="G161">
        <f>10*4.653</f>
        <v>46.529999999999994</v>
      </c>
      <c r="H161">
        <f>16*4.653</f>
        <v>74.447999999999993</v>
      </c>
      <c r="I161">
        <f>15*5.822</f>
        <v>87.33</v>
      </c>
      <c r="J161">
        <f>10*5.822</f>
        <v>58.22</v>
      </c>
      <c r="K161">
        <f>16*5.822</f>
        <v>93.152000000000001</v>
      </c>
      <c r="L161">
        <f>12*5.793</f>
        <v>69.516000000000005</v>
      </c>
      <c r="M161">
        <f>18*5.793</f>
        <v>104.274</v>
      </c>
      <c r="N161">
        <f>21*4.555</f>
        <v>95.655000000000001</v>
      </c>
      <c r="O161">
        <f>19*4.555</f>
        <v>86.544999999999987</v>
      </c>
      <c r="P161">
        <f>7*7.004</f>
        <v>49.027999999999999</v>
      </c>
      <c r="Q161">
        <f>18*4.428</f>
        <v>79.703999999999994</v>
      </c>
      <c r="R161">
        <f>20*4.428</f>
        <v>88.56</v>
      </c>
      <c r="S161">
        <f>17*4.657</f>
        <v>79.168999999999997</v>
      </c>
      <c r="T161">
        <f>17*4.657</f>
        <v>79.168999999999997</v>
      </c>
      <c r="U161">
        <f>17*4.653</f>
        <v>79.100999999999999</v>
      </c>
      <c r="V161">
        <f>12*4.653</f>
        <v>55.835999999999999</v>
      </c>
      <c r="W161">
        <f>19*4.653</f>
        <v>88.406999999999996</v>
      </c>
      <c r="X161">
        <f>16*5.345</f>
        <v>85.52</v>
      </c>
      <c r="Y161">
        <f>17*5.345</f>
        <v>90.864999999999995</v>
      </c>
      <c r="Z161">
        <f>20*4.226</f>
        <v>84.52</v>
      </c>
      <c r="AA161">
        <f>14*4.226</f>
        <v>59.164000000000001</v>
      </c>
    </row>
    <row r="162" spans="1:38" x14ac:dyDescent="0.2">
      <c r="A162" t="s">
        <v>426</v>
      </c>
      <c r="B162" t="s">
        <v>443</v>
      </c>
      <c r="C162">
        <f>SUM(Table1[[#This Row],[1]:[62]])</f>
        <v>1892.7669999999998</v>
      </c>
      <c r="D162">
        <f>15*4.326</f>
        <v>64.89</v>
      </c>
      <c r="E162">
        <f>16*4.326</f>
        <v>69.215999999999994</v>
      </c>
      <c r="F162">
        <f>6*4.326</f>
        <v>25.955999999999996</v>
      </c>
      <c r="G162">
        <f>12*4.326</f>
        <v>51.911999999999992</v>
      </c>
      <c r="H162">
        <f>9*4.326</f>
        <v>38.933999999999997</v>
      </c>
      <c r="I162">
        <f>1*4.326</f>
        <v>4.3259999999999996</v>
      </c>
      <c r="J162">
        <f>17*4.241</f>
        <v>72.096999999999994</v>
      </c>
      <c r="K162">
        <f>17*4.241</f>
        <v>72.096999999999994</v>
      </c>
      <c r="L162">
        <f>14*4.241</f>
        <v>59.373999999999995</v>
      </c>
      <c r="M162">
        <f>16*4.212</f>
        <v>67.391999999999996</v>
      </c>
      <c r="N162">
        <f>11*4.212</f>
        <v>46.331999999999994</v>
      </c>
      <c r="O162">
        <f>12*5.922</f>
        <v>71.063999999999993</v>
      </c>
      <c r="P162">
        <f>12*5.922</f>
        <v>71.063999999999993</v>
      </c>
      <c r="Q162">
        <f>12*5.922</f>
        <v>71.063999999999993</v>
      </c>
      <c r="R162">
        <f>13*5.403</f>
        <v>70.23899999999999</v>
      </c>
      <c r="S162">
        <f>13*5.403</f>
        <v>70.23899999999999</v>
      </c>
      <c r="T162">
        <f>12*5.403</f>
        <v>64.835999999999999</v>
      </c>
      <c r="U162">
        <f>16*4.653</f>
        <v>74.447999999999993</v>
      </c>
      <c r="V162">
        <f>14*4.653</f>
        <v>65.141999999999996</v>
      </c>
      <c r="W162">
        <f>14*4.653</f>
        <v>65.141999999999996</v>
      </c>
      <c r="X162">
        <f>18*4.005</f>
        <v>72.09</v>
      </c>
      <c r="Y162">
        <f>20*4.005</f>
        <v>80.099999999999994</v>
      </c>
      <c r="Z162">
        <f>19*4.005</f>
        <v>76.094999999999999</v>
      </c>
      <c r="AA162">
        <f>17*5.345</f>
        <v>90.864999999999995</v>
      </c>
      <c r="AB162">
        <f>13*5.345</f>
        <v>69.484999999999999</v>
      </c>
      <c r="AC162">
        <f>15*5.345</f>
        <v>80.174999999999997</v>
      </c>
      <c r="AD162">
        <f>17*4.657</f>
        <v>79.168999999999997</v>
      </c>
      <c r="AE162">
        <f>13*4.657</f>
        <v>60.540999999999997</v>
      </c>
      <c r="AF162">
        <f>19*4.657</f>
        <v>88.483000000000004</v>
      </c>
    </row>
    <row r="163" spans="1:38" x14ac:dyDescent="0.2">
      <c r="A163" t="s">
        <v>246</v>
      </c>
      <c r="B163" t="s">
        <v>243</v>
      </c>
      <c r="C163">
        <f>SUM(Table1[[#This Row],[1]:[62]])</f>
        <v>1889.028</v>
      </c>
      <c r="D163">
        <f>13*5.451</f>
        <v>70.863</v>
      </c>
      <c r="E163">
        <f>11*5.451</f>
        <v>59.960999999999999</v>
      </c>
      <c r="F163">
        <f>13*6.174</f>
        <v>80.262</v>
      </c>
      <c r="G163">
        <f>13*6.174</f>
        <v>80.262</v>
      </c>
      <c r="H163">
        <f>13*5.412</f>
        <v>70.355999999999995</v>
      </c>
      <c r="I163">
        <f>16*4.361</f>
        <v>69.775999999999996</v>
      </c>
      <c r="J163">
        <f>10*4.361</f>
        <v>43.61</v>
      </c>
      <c r="K163">
        <f>16*4.361</f>
        <v>69.775999999999996</v>
      </c>
      <c r="L163">
        <f>17*4.259</f>
        <v>72.403000000000006</v>
      </c>
      <c r="M163">
        <f>17*4.259</f>
        <v>72.403000000000006</v>
      </c>
      <c r="N163">
        <f>11*4.94</f>
        <v>54.34</v>
      </c>
      <c r="O163">
        <f>14*4.94</f>
        <v>69.160000000000011</v>
      </c>
      <c r="P163">
        <f>12*6.201</f>
        <v>74.411999999999992</v>
      </c>
      <c r="Q163">
        <f>13*6.201</f>
        <v>80.613</v>
      </c>
      <c r="R163">
        <f>17*4.309</f>
        <v>73.253</v>
      </c>
      <c r="S163">
        <f>13*4.309</f>
        <v>56.017000000000003</v>
      </c>
      <c r="T163">
        <f>18*4.309</f>
        <v>77.561999999999998</v>
      </c>
      <c r="U163">
        <f>11*4.309</f>
        <v>47.399000000000001</v>
      </c>
      <c r="V163">
        <f>6*4.309</f>
        <v>25.853999999999999</v>
      </c>
      <c r="W163">
        <f>9*4.309</f>
        <v>38.780999999999999</v>
      </c>
      <c r="X163">
        <f>15*4.428</f>
        <v>66.42</v>
      </c>
      <c r="Y163">
        <f>16*4.428</f>
        <v>70.847999999999999</v>
      </c>
      <c r="Z163">
        <f>17*4.428</f>
        <v>75.275999999999996</v>
      </c>
      <c r="AA163">
        <f>16*4.653</f>
        <v>74.447999999999993</v>
      </c>
      <c r="AB163">
        <f>2*4.653</f>
        <v>9.3059999999999992</v>
      </c>
      <c r="AC163">
        <f>14*4.653</f>
        <v>65.141999999999996</v>
      </c>
      <c r="AD163">
        <f>17*5.345</f>
        <v>90.864999999999995</v>
      </c>
      <c r="AE163">
        <f>13*5.345</f>
        <v>69.484999999999999</v>
      </c>
      <c r="AF163">
        <f>15*5.345</f>
        <v>80.174999999999997</v>
      </c>
    </row>
    <row r="164" spans="1:38" x14ac:dyDescent="0.2">
      <c r="A164" t="s">
        <v>116</v>
      </c>
      <c r="B164" t="s">
        <v>209</v>
      </c>
      <c r="C164">
        <f>SUM(Table1[[#This Row],[1]:[62]])</f>
        <v>1884.441</v>
      </c>
      <c r="D164">
        <f>9*4.428</f>
        <v>39.851999999999997</v>
      </c>
      <c r="E164">
        <f>13*4.428</f>
        <v>57.564</v>
      </c>
      <c r="F164">
        <f>12*4.428</f>
        <v>53.135999999999996</v>
      </c>
      <c r="G164">
        <f>15*4.653</f>
        <v>69.794999999999987</v>
      </c>
      <c r="H164">
        <f>11*4.653</f>
        <v>51.182999999999993</v>
      </c>
      <c r="I164">
        <f>19*4.653</f>
        <v>88.406999999999996</v>
      </c>
      <c r="J164">
        <f>13*4.313</f>
        <v>56.068999999999996</v>
      </c>
      <c r="K164">
        <f>9*4.313</f>
        <v>38.817</v>
      </c>
      <c r="L164">
        <f>16*4.313</f>
        <v>69.007999999999996</v>
      </c>
      <c r="M164">
        <f>16*5.345</f>
        <v>85.52</v>
      </c>
      <c r="N164">
        <f>14*5.345</f>
        <v>74.83</v>
      </c>
      <c r="O164">
        <f>14*5.345</f>
        <v>74.83</v>
      </c>
      <c r="P164">
        <f>1*4.313</f>
        <v>4.3129999999999997</v>
      </c>
      <c r="Q164">
        <f>15*4.313</f>
        <v>64.694999999999993</v>
      </c>
      <c r="R164">
        <f>16*4.313</f>
        <v>69.007999999999996</v>
      </c>
      <c r="S164">
        <f>16*4.653</f>
        <v>74.447999999999993</v>
      </c>
      <c r="T164">
        <f>14*4.653</f>
        <v>65.141999999999996</v>
      </c>
      <c r="U164">
        <f>12*4.653</f>
        <v>55.835999999999999</v>
      </c>
      <c r="V164">
        <f>1*5.822</f>
        <v>5.8220000000000001</v>
      </c>
      <c r="W164">
        <f>11*5.822</f>
        <v>64.042000000000002</v>
      </c>
      <c r="X164">
        <f>16*5.822</f>
        <v>93.152000000000001</v>
      </c>
      <c r="Y164">
        <f>15*4.428</f>
        <v>66.42</v>
      </c>
      <c r="Z164">
        <f>16*4.428</f>
        <v>70.847999999999999</v>
      </c>
      <c r="AA164">
        <f>17*4.428</f>
        <v>75.275999999999996</v>
      </c>
      <c r="AB164">
        <f>12*4.005</f>
        <v>48.06</v>
      </c>
      <c r="AC164">
        <f>15*4.005</f>
        <v>60.074999999999996</v>
      </c>
      <c r="AD164">
        <f>20*4.005</f>
        <v>80.099999999999994</v>
      </c>
      <c r="AE164">
        <f>18*4.657</f>
        <v>83.825999999999993</v>
      </c>
      <c r="AF164">
        <f>14*4.657</f>
        <v>65.198000000000008</v>
      </c>
      <c r="AG164">
        <f>17*4.657</f>
        <v>79.168999999999997</v>
      </c>
    </row>
    <row r="165" spans="1:38" x14ac:dyDescent="0.2">
      <c r="A165" t="s">
        <v>128</v>
      </c>
      <c r="B165" t="s">
        <v>129</v>
      </c>
      <c r="C165">
        <f>SUM(Table1[[#This Row],[1]:[62]])</f>
        <v>1857.86</v>
      </c>
      <c r="D165">
        <f>21*4.326</f>
        <v>90.845999999999989</v>
      </c>
      <c r="E165">
        <f>22*4.326</f>
        <v>95.171999999999997</v>
      </c>
      <c r="F165">
        <f>9*4.653</f>
        <v>41.876999999999995</v>
      </c>
      <c r="G165">
        <f>10*4.653</f>
        <v>46.529999999999994</v>
      </c>
      <c r="H165">
        <f>13*4.653</f>
        <v>60.488999999999997</v>
      </c>
      <c r="I165">
        <f>9*5.822</f>
        <v>52.398000000000003</v>
      </c>
      <c r="J165">
        <f>10*5.822</f>
        <v>58.22</v>
      </c>
      <c r="K165">
        <f>16*5.822</f>
        <v>93.152000000000001</v>
      </c>
      <c r="L165">
        <f>12*5.793</f>
        <v>69.516000000000005</v>
      </c>
      <c r="M165">
        <f>18*5.793</f>
        <v>104.274</v>
      </c>
      <c r="N165">
        <f>21*4.555</f>
        <v>95.655000000000001</v>
      </c>
      <c r="O165">
        <f>10*4.555</f>
        <v>45.55</v>
      </c>
      <c r="P165">
        <f>7*7.004</f>
        <v>49.027999999999999</v>
      </c>
      <c r="Q165">
        <f>12*7.004</f>
        <v>84.048000000000002</v>
      </c>
      <c r="R165">
        <f>18*4.428</f>
        <v>79.703999999999994</v>
      </c>
      <c r="S165">
        <f>20*4.428</f>
        <v>88.56</v>
      </c>
      <c r="T165">
        <f>17*4.657</f>
        <v>79.168999999999997</v>
      </c>
      <c r="U165">
        <f>17*4.657</f>
        <v>79.168999999999997</v>
      </c>
      <c r="V165">
        <f>20*4.428</f>
        <v>88.56</v>
      </c>
      <c r="W165">
        <f>14*4.428</f>
        <v>61.991999999999997</v>
      </c>
      <c r="X165">
        <f>5*4.428</f>
        <v>22.14</v>
      </c>
      <c r="Y165">
        <f>11*4.653</f>
        <v>51.182999999999993</v>
      </c>
      <c r="Z165">
        <f>12*4.653</f>
        <v>55.835999999999999</v>
      </c>
      <c r="AA165">
        <f>19*4.653</f>
        <v>88.406999999999996</v>
      </c>
      <c r="AB165">
        <f>16*5.345</f>
        <v>85.52</v>
      </c>
      <c r="AC165">
        <f>17*5.345</f>
        <v>90.864999999999995</v>
      </c>
    </row>
    <row r="166" spans="1:38" x14ac:dyDescent="0.2">
      <c r="A166" t="s">
        <v>9</v>
      </c>
      <c r="B166" t="s">
        <v>137</v>
      </c>
      <c r="C166">
        <f>SUM(Table1[[#This Row],[1]:[62]])</f>
        <v>1857.7349999999997</v>
      </c>
      <c r="D166">
        <f>15*4.326</f>
        <v>64.89</v>
      </c>
      <c r="E166">
        <f>22*4.326</f>
        <v>95.171999999999997</v>
      </c>
      <c r="F166">
        <f>15*4.653</f>
        <v>69.794999999999987</v>
      </c>
      <c r="G166">
        <f>10*4.653</f>
        <v>46.529999999999994</v>
      </c>
      <c r="H166">
        <f>16*4.653</f>
        <v>74.447999999999993</v>
      </c>
      <c r="I166">
        <f>15*5.822</f>
        <v>87.33</v>
      </c>
      <c r="J166">
        <f>10*5.822</f>
        <v>58.22</v>
      </c>
      <c r="K166">
        <f>16*5.822</f>
        <v>93.152000000000001</v>
      </c>
      <c r="L166">
        <f>12*5.793</f>
        <v>69.516000000000005</v>
      </c>
      <c r="M166">
        <f>18*5.793</f>
        <v>104.274</v>
      </c>
      <c r="N166">
        <f>21*4.555</f>
        <v>95.655000000000001</v>
      </c>
      <c r="O166">
        <f>19*4.555</f>
        <v>86.544999999999987</v>
      </c>
      <c r="P166">
        <f>7*7.004</f>
        <v>49.027999999999999</v>
      </c>
      <c r="Q166">
        <f>5*7.004</f>
        <v>35.019999999999996</v>
      </c>
      <c r="R166">
        <f>18*4.428</f>
        <v>79.703999999999994</v>
      </c>
      <c r="S166">
        <f>20*4.428</f>
        <v>88.56</v>
      </c>
      <c r="T166">
        <f>10*4.657</f>
        <v>46.57</v>
      </c>
      <c r="U166">
        <f>17*4.657</f>
        <v>79.168999999999997</v>
      </c>
      <c r="V166">
        <f>20*4.428</f>
        <v>88.56</v>
      </c>
      <c r="W166">
        <f>14*4.428</f>
        <v>61.991999999999997</v>
      </c>
      <c r="X166">
        <f>18*4.428</f>
        <v>79.703999999999994</v>
      </c>
      <c r="Y166">
        <f>1*4.653</f>
        <v>4.6529999999999996</v>
      </c>
      <c r="Z166">
        <f>12*4.653</f>
        <v>55.835999999999999</v>
      </c>
      <c r="AA166">
        <f>19*4.653</f>
        <v>88.406999999999996</v>
      </c>
      <c r="AB166">
        <f>16*5.345</f>
        <v>85.52</v>
      </c>
      <c r="AC166">
        <f>13*5.345</f>
        <v>69.484999999999999</v>
      </c>
    </row>
    <row r="167" spans="1:38" x14ac:dyDescent="0.2">
      <c r="A167" t="s">
        <v>116</v>
      </c>
      <c r="B167" t="s">
        <v>117</v>
      </c>
      <c r="C167">
        <f>SUM(Table1[[#This Row],[1]:[62]])</f>
        <v>1857.68</v>
      </c>
      <c r="D167">
        <f>21*4.326</f>
        <v>90.845999999999989</v>
      </c>
      <c r="E167">
        <f>22*4.326</f>
        <v>95.171999999999997</v>
      </c>
      <c r="F167">
        <f>10*4.653</f>
        <v>46.529999999999994</v>
      </c>
      <c r="G167">
        <f>16*4.653</f>
        <v>74.447999999999993</v>
      </c>
      <c r="H167">
        <f>10*5.822</f>
        <v>58.22</v>
      </c>
      <c r="I167">
        <f>16*5.822</f>
        <v>93.152000000000001</v>
      </c>
      <c r="J167">
        <f>12*5.793</f>
        <v>69.516000000000005</v>
      </c>
      <c r="K167">
        <f>18*5.793</f>
        <v>104.274</v>
      </c>
      <c r="L167">
        <f>21*4.555</f>
        <v>95.655000000000001</v>
      </c>
      <c r="M167">
        <f>19*4.555</f>
        <v>86.544999999999987</v>
      </c>
      <c r="N167">
        <f>7*7.004</f>
        <v>49.027999999999999</v>
      </c>
      <c r="O167">
        <f>12*7.004</f>
        <v>84.048000000000002</v>
      </c>
      <c r="P167">
        <f>18*4.428</f>
        <v>79.703999999999994</v>
      </c>
      <c r="Q167">
        <f>20*4.428</f>
        <v>88.56</v>
      </c>
      <c r="R167">
        <f>8*4.657</f>
        <v>37.256</v>
      </c>
      <c r="S167">
        <f>17*4.657</f>
        <v>79.168999999999997</v>
      </c>
      <c r="T167">
        <f>20*4.428</f>
        <v>88.56</v>
      </c>
      <c r="U167">
        <f>13*4.428</f>
        <v>57.564</v>
      </c>
      <c r="V167">
        <f>18*4.428</f>
        <v>79.703999999999994</v>
      </c>
      <c r="W167">
        <f>17*4.653</f>
        <v>79.100999999999999</v>
      </c>
      <c r="X167">
        <f>12*4.653</f>
        <v>55.835999999999999</v>
      </c>
      <c r="Y167">
        <f>19*4.653</f>
        <v>88.406999999999996</v>
      </c>
      <c r="Z167">
        <f>16*5.345</f>
        <v>85.52</v>
      </c>
      <c r="AA167">
        <f>17*5.345</f>
        <v>90.864999999999995</v>
      </c>
    </row>
    <row r="168" spans="1:38" x14ac:dyDescent="0.2">
      <c r="A168" t="s">
        <v>197</v>
      </c>
      <c r="B168" t="s">
        <v>198</v>
      </c>
      <c r="C168">
        <f>SUM(Table1[[#This Row],[1]:[62]])</f>
        <v>1853.58</v>
      </c>
      <c r="D168">
        <f>12*4.428</f>
        <v>53.135999999999996</v>
      </c>
      <c r="E168">
        <f>13*4.428</f>
        <v>57.564</v>
      </c>
      <c r="F168">
        <f>3*4.428</f>
        <v>13.283999999999999</v>
      </c>
      <c r="G168">
        <f>15*4.653</f>
        <v>69.794999999999987</v>
      </c>
      <c r="H168">
        <f>11*4.653</f>
        <v>51.182999999999993</v>
      </c>
      <c r="I168">
        <f>19*4.653</f>
        <v>88.406999999999996</v>
      </c>
      <c r="J168">
        <f>13*4.313</f>
        <v>56.068999999999996</v>
      </c>
      <c r="K168">
        <f>9*4.313</f>
        <v>38.817</v>
      </c>
      <c r="L168">
        <f>16*4.313</f>
        <v>69.007999999999996</v>
      </c>
      <c r="M168">
        <f>16*5.345</f>
        <v>85.52</v>
      </c>
      <c r="N168">
        <f>14*5.345</f>
        <v>74.83</v>
      </c>
      <c r="O168">
        <f>14*5.345</f>
        <v>74.83</v>
      </c>
      <c r="P168">
        <f>3*4.313</f>
        <v>12.939</v>
      </c>
      <c r="Q168">
        <f>15*4.313</f>
        <v>64.694999999999993</v>
      </c>
      <c r="R168">
        <f>16*4.313</f>
        <v>69.007999999999996</v>
      </c>
      <c r="S168">
        <f>16*4.653</f>
        <v>74.447999999999993</v>
      </c>
      <c r="T168">
        <f>6*4.653</f>
        <v>27.917999999999999</v>
      </c>
      <c r="U168">
        <f>18*4.653</f>
        <v>83.753999999999991</v>
      </c>
      <c r="V168">
        <f>1*5.822</f>
        <v>5.8220000000000001</v>
      </c>
      <c r="W168">
        <f>11*5.822</f>
        <v>64.042000000000002</v>
      </c>
      <c r="X168">
        <f>16*5.822</f>
        <v>93.152000000000001</v>
      </c>
      <c r="Y168">
        <f>8*4.428</f>
        <v>35.423999999999999</v>
      </c>
      <c r="Z168">
        <f>16*4.428</f>
        <v>70.847999999999999</v>
      </c>
      <c r="AA168">
        <f>17*4.428</f>
        <v>75.275999999999996</v>
      </c>
      <c r="AB168">
        <f>20*4.005</f>
        <v>80.099999999999994</v>
      </c>
      <c r="AC168">
        <f>15*4.005</f>
        <v>60.074999999999996</v>
      </c>
      <c r="AD168">
        <f>20*4.005</f>
        <v>80.099999999999994</v>
      </c>
      <c r="AE168">
        <f>17*4.657</f>
        <v>79.168999999999997</v>
      </c>
      <c r="AF168">
        <f>14*4.657</f>
        <v>65.198000000000008</v>
      </c>
      <c r="AG168">
        <f>17*4.657</f>
        <v>79.168999999999997</v>
      </c>
    </row>
    <row r="169" spans="1:38" x14ac:dyDescent="0.2">
      <c r="A169" t="s">
        <v>260</v>
      </c>
      <c r="B169" t="s">
        <v>261</v>
      </c>
      <c r="C169">
        <f>SUM(Table1[[#This Row],[1]:[62]])</f>
        <v>1852.4359999999997</v>
      </c>
      <c r="D169">
        <f>13*6.174</f>
        <v>80.262</v>
      </c>
      <c r="E169">
        <f>13*6.174</f>
        <v>80.262</v>
      </c>
      <c r="F169">
        <f>8*5.281</f>
        <v>42.247999999999998</v>
      </c>
      <c r="G169">
        <f>8*5.281</f>
        <v>42.247999999999998</v>
      </c>
      <c r="H169">
        <f>11*5.281</f>
        <v>58.090999999999994</v>
      </c>
      <c r="I169">
        <f>14*4.572</f>
        <v>64.007999999999996</v>
      </c>
      <c r="J169">
        <f>15*4.572</f>
        <v>68.58</v>
      </c>
      <c r="K169">
        <f>12*4.572</f>
        <v>54.864000000000004</v>
      </c>
      <c r="L169">
        <f>10*5.39</f>
        <v>53.9</v>
      </c>
      <c r="M169">
        <f>14*5.39</f>
        <v>75.459999999999994</v>
      </c>
      <c r="N169">
        <f>15*5.39</f>
        <v>80.849999999999994</v>
      </c>
      <c r="O169">
        <f>15*5.281</f>
        <v>79.214999999999989</v>
      </c>
      <c r="P169">
        <f>16*5.281</f>
        <v>84.495999999999995</v>
      </c>
      <c r="Q169">
        <f>15*5.281</f>
        <v>79.214999999999989</v>
      </c>
      <c r="R169">
        <f>13*5.419</f>
        <v>70.446999999999989</v>
      </c>
      <c r="S169">
        <f>14*5.419</f>
        <v>75.866</v>
      </c>
      <c r="T169">
        <f>16*5.419</f>
        <v>86.703999999999994</v>
      </c>
      <c r="U169">
        <f>12*5.412</f>
        <v>64.944000000000003</v>
      </c>
      <c r="V169">
        <f>10*5.412</f>
        <v>54.12</v>
      </c>
      <c r="W169">
        <f>11*5.412</f>
        <v>59.531999999999996</v>
      </c>
      <c r="X169">
        <f>12*5.412</f>
        <v>64.944000000000003</v>
      </c>
      <c r="Y169">
        <f>12*6.174</f>
        <v>74.088000000000008</v>
      </c>
      <c r="Z169">
        <f>11*6.174</f>
        <v>67.914000000000001</v>
      </c>
      <c r="AA169">
        <f>12*6.174</f>
        <v>74.088000000000008</v>
      </c>
      <c r="AB169">
        <f>12*6.174</f>
        <v>74.088000000000008</v>
      </c>
      <c r="AC169">
        <f>12*6.174</f>
        <v>74.088000000000008</v>
      </c>
      <c r="AD169">
        <f>11*6.174</f>
        <v>67.914000000000001</v>
      </c>
    </row>
    <row r="170" spans="1:38" x14ac:dyDescent="0.2">
      <c r="A170" t="s">
        <v>381</v>
      </c>
      <c r="B170" t="s">
        <v>398</v>
      </c>
      <c r="C170">
        <f>SUM(Table1[[#This Row],[1]:[62]])</f>
        <v>1843.0079999999998</v>
      </c>
      <c r="D170">
        <f>15*3.185</f>
        <v>47.774999999999999</v>
      </c>
      <c r="E170">
        <f>13*3.185</f>
        <v>41.405000000000001</v>
      </c>
      <c r="F170">
        <f>18*3.185</f>
        <v>57.33</v>
      </c>
      <c r="G170">
        <f>9*5.891</f>
        <v>53.018999999999998</v>
      </c>
      <c r="H170">
        <f>9*5.891</f>
        <v>53.018999999999998</v>
      </c>
      <c r="I170">
        <f>11*5.891</f>
        <v>64.801000000000002</v>
      </c>
      <c r="J170">
        <f>11*4.778</f>
        <v>52.557999999999993</v>
      </c>
      <c r="K170">
        <f>11*4.778</f>
        <v>52.557999999999993</v>
      </c>
      <c r="L170">
        <f>14*4.778</f>
        <v>66.891999999999996</v>
      </c>
      <c r="M170">
        <f>5*3.792</f>
        <v>18.96</v>
      </c>
      <c r="N170">
        <f>15*3.792</f>
        <v>56.879999999999995</v>
      </c>
      <c r="O170">
        <f>19*3.792</f>
        <v>72.048000000000002</v>
      </c>
      <c r="P170">
        <f>15*4.332</f>
        <v>64.98</v>
      </c>
      <c r="Q170">
        <f>7*4.332</f>
        <v>30.323999999999998</v>
      </c>
      <c r="R170">
        <f>11*4.259</f>
        <v>46.849000000000004</v>
      </c>
      <c r="S170">
        <f>11*4.259</f>
        <v>46.849000000000004</v>
      </c>
      <c r="T170">
        <f>6*4.259</f>
        <v>25.554000000000002</v>
      </c>
      <c r="U170">
        <f>20*2.039</f>
        <v>40.78</v>
      </c>
      <c r="V170">
        <f>20*2.039</f>
        <v>40.78</v>
      </c>
      <c r="W170">
        <f>23*2.039</f>
        <v>46.897000000000006</v>
      </c>
      <c r="X170">
        <f>3*4.003</f>
        <v>12.009</v>
      </c>
      <c r="Y170">
        <f>7*4.003</f>
        <v>28.021000000000001</v>
      </c>
      <c r="Z170">
        <f>17*4.003</f>
        <v>68.051000000000002</v>
      </c>
      <c r="AA170">
        <f>22*2.64</f>
        <v>58.080000000000005</v>
      </c>
      <c r="AB170">
        <f>20*2.64</f>
        <v>52.800000000000004</v>
      </c>
      <c r="AC170">
        <f>23*2.64</f>
        <v>60.720000000000006</v>
      </c>
      <c r="AD170">
        <f>4*3.916</f>
        <v>15.664</v>
      </c>
      <c r="AE170">
        <f>14*5.891</f>
        <v>82.474000000000004</v>
      </c>
      <c r="AF170">
        <f>13*5.39</f>
        <v>70.069999999999993</v>
      </c>
      <c r="AG170">
        <f>14*5.39</f>
        <v>75.459999999999994</v>
      </c>
      <c r="AH170">
        <f>13*5.39</f>
        <v>70.069999999999993</v>
      </c>
      <c r="AI170">
        <f>13*5.281</f>
        <v>68.652999999999992</v>
      </c>
      <c r="AJ170">
        <f>12*5.281</f>
        <v>63.372</v>
      </c>
      <c r="AK170">
        <f>14*5.281</f>
        <v>73.933999999999997</v>
      </c>
      <c r="AL170">
        <f>12*5.281</f>
        <v>63.372</v>
      </c>
    </row>
    <row r="171" spans="1:38" x14ac:dyDescent="0.2">
      <c r="A171" t="s">
        <v>608</v>
      </c>
      <c r="B171" t="s">
        <v>642</v>
      </c>
      <c r="C171">
        <f>SUM(Table1[[#This Row],[1]:[62]])</f>
        <v>1839.9670000000001</v>
      </c>
      <c r="D171">
        <f>17*4.226</f>
        <v>71.841999999999999</v>
      </c>
      <c r="E171">
        <f>6*4.226</f>
        <v>25.356000000000002</v>
      </c>
      <c r="F171">
        <f>17*4.226</f>
        <v>71.841999999999999</v>
      </c>
      <c r="G171">
        <f>11*4.085</f>
        <v>44.935000000000002</v>
      </c>
      <c r="H171">
        <f>15*4.085</f>
        <v>61.274999999999999</v>
      </c>
      <c r="I171">
        <f>15*4.085</f>
        <v>61.274999999999999</v>
      </c>
      <c r="J171">
        <f>14*5.793</f>
        <v>81.102000000000004</v>
      </c>
      <c r="K171">
        <f>14*5.793</f>
        <v>81.102000000000004</v>
      </c>
      <c r="L171">
        <f>11*5.793</f>
        <v>63.722999999999999</v>
      </c>
      <c r="M171">
        <f>15*5.245</f>
        <v>78.674999999999997</v>
      </c>
      <c r="N171">
        <f>16*5.245</f>
        <v>83.92</v>
      </c>
      <c r="O171">
        <f>17*5.245</f>
        <v>89.165000000000006</v>
      </c>
      <c r="P171">
        <f>13*4.909</f>
        <v>63.817</v>
      </c>
      <c r="Q171">
        <f>13*4.909</f>
        <v>63.817</v>
      </c>
      <c r="R171">
        <f>19*4.657</f>
        <v>88.483000000000004</v>
      </c>
      <c r="S171">
        <f>17*4.657</f>
        <v>79.168999999999997</v>
      </c>
      <c r="T171">
        <f>4*4.657</f>
        <v>18.628</v>
      </c>
      <c r="U171">
        <f>17*4.226</f>
        <v>71.841999999999999</v>
      </c>
      <c r="V171">
        <f>17*4.226</f>
        <v>71.841999999999999</v>
      </c>
      <c r="W171">
        <f>16*4.226</f>
        <v>67.616</v>
      </c>
      <c r="X171">
        <f>16*4.226</f>
        <v>67.616</v>
      </c>
      <c r="Y171">
        <f>16*4.653</f>
        <v>74.447999999999993</v>
      </c>
      <c r="Z171">
        <f>14*4.653</f>
        <v>65.141999999999996</v>
      </c>
      <c r="AA171">
        <f>14*4.653</f>
        <v>65.141999999999996</v>
      </c>
      <c r="AB171">
        <f>17*4.657</f>
        <v>79.168999999999997</v>
      </c>
      <c r="AC171">
        <f>13*4.657</f>
        <v>60.540999999999997</v>
      </c>
      <c r="AD171">
        <f>19*4.657</f>
        <v>88.483000000000004</v>
      </c>
    </row>
    <row r="172" spans="1:38" x14ac:dyDescent="0.2">
      <c r="A172" t="s">
        <v>153</v>
      </c>
      <c r="B172" t="s">
        <v>154</v>
      </c>
      <c r="C172">
        <f>SUM(Table1[[#This Row],[1]:[62]])</f>
        <v>1835.7829999999994</v>
      </c>
      <c r="D172">
        <f>18*4.428</f>
        <v>79.703999999999994</v>
      </c>
      <c r="E172">
        <f>20*4.428</f>
        <v>88.56</v>
      </c>
      <c r="F172">
        <f>17*4.657</f>
        <v>79.168999999999997</v>
      </c>
      <c r="G172">
        <f>17*4.657</f>
        <v>79.168999999999997</v>
      </c>
      <c r="H172">
        <f>11*2.897</f>
        <v>31.866999999999997</v>
      </c>
      <c r="I172">
        <f>18*4.426</f>
        <v>79.668000000000006</v>
      </c>
      <c r="J172">
        <f>18*4.426</f>
        <v>79.668000000000006</v>
      </c>
      <c r="K172">
        <f>18*4.426</f>
        <v>79.668000000000006</v>
      </c>
      <c r="L172">
        <f>25*3.925</f>
        <v>98.125</v>
      </c>
      <c r="M172">
        <f>25*3.925</f>
        <v>98.125</v>
      </c>
      <c r="N172">
        <f>25*3.925</f>
        <v>98.125</v>
      </c>
      <c r="O172">
        <f>90*1.104</f>
        <v>99.360000000000014</v>
      </c>
      <c r="P172">
        <f>15*6.515</f>
        <v>97.724999999999994</v>
      </c>
      <c r="Q172">
        <f>15*6.515</f>
        <v>97.724999999999994</v>
      </c>
      <c r="R172">
        <f>15*6.515</f>
        <v>97.724999999999994</v>
      </c>
      <c r="S172">
        <f>30*3.634</f>
        <v>109.02</v>
      </c>
      <c r="T172">
        <f>30*3.634</f>
        <v>109.02</v>
      </c>
      <c r="U172">
        <f>25*2.874</f>
        <v>71.850000000000009</v>
      </c>
      <c r="V172">
        <f>25*2.874</f>
        <v>71.850000000000009</v>
      </c>
      <c r="W172">
        <f>30*3.161</f>
        <v>94.83</v>
      </c>
      <c r="X172">
        <f>30*3.161</f>
        <v>94.83</v>
      </c>
    </row>
    <row r="173" spans="1:38" x14ac:dyDescent="0.2">
      <c r="A173" t="s">
        <v>872</v>
      </c>
      <c r="B173" t="s">
        <v>948</v>
      </c>
      <c r="C173">
        <f>SUM(Table1[[#This Row],[1]:[62]])</f>
        <v>1835.4080000000001</v>
      </c>
      <c r="D173">
        <f>20*4.226</f>
        <v>84.52</v>
      </c>
      <c r="E173">
        <f>4*4.226</f>
        <v>16.904</v>
      </c>
      <c r="F173">
        <f>14*7.004</f>
        <v>98.055999999999997</v>
      </c>
      <c r="G173">
        <f>12*7.004</f>
        <v>84.048000000000002</v>
      </c>
      <c r="H173">
        <f>16*4.259</f>
        <v>68.144000000000005</v>
      </c>
      <c r="I173">
        <f>18*4.259</f>
        <v>76.662000000000006</v>
      </c>
      <c r="J173">
        <f>18*4.381</f>
        <v>78.858000000000004</v>
      </c>
      <c r="K173">
        <f>19*4.381</f>
        <v>83.239000000000004</v>
      </c>
      <c r="L173">
        <f>17*5.822</f>
        <v>98.974000000000004</v>
      </c>
      <c r="M173">
        <f>2*5.822</f>
        <v>11.644</v>
      </c>
      <c r="N173">
        <f>17*4.909</f>
        <v>83.453000000000003</v>
      </c>
      <c r="O173">
        <f>21*4.326</f>
        <v>90.845999999999989</v>
      </c>
      <c r="P173">
        <f>22*4.326</f>
        <v>95.171999999999997</v>
      </c>
      <c r="Q173">
        <f>20*4.657</f>
        <v>93.14</v>
      </c>
      <c r="R173">
        <f>2*4.657</f>
        <v>9.3140000000000001</v>
      </c>
      <c r="S173">
        <f>19*4.574</f>
        <v>86.905999999999992</v>
      </c>
      <c r="T173">
        <f>10*4.574</f>
        <v>45.739999999999995</v>
      </c>
      <c r="U173">
        <f>15*5.793</f>
        <v>86.894999999999996</v>
      </c>
      <c r="V173">
        <f>17*5.793</f>
        <v>98.481000000000009</v>
      </c>
      <c r="W173">
        <f>17*5.281</f>
        <v>89.777000000000001</v>
      </c>
      <c r="X173">
        <f>7*5.281</f>
        <v>36.966999999999999</v>
      </c>
      <c r="Y173">
        <f>16*5.281</f>
        <v>84.495999999999995</v>
      </c>
      <c r="Z173">
        <f>17*4.572</f>
        <v>77.724000000000004</v>
      </c>
      <c r="AA173">
        <f>17*4.572</f>
        <v>77.724000000000004</v>
      </c>
      <c r="AB173">
        <f>17*4.572</f>
        <v>77.724000000000004</v>
      </c>
    </row>
    <row r="174" spans="1:38" x14ac:dyDescent="0.2">
      <c r="A174" t="s">
        <v>179</v>
      </c>
      <c r="B174" t="s">
        <v>180</v>
      </c>
      <c r="C174">
        <f>SUM(Table1[[#This Row],[1]:[62]])</f>
        <v>1833.0759999999998</v>
      </c>
      <c r="D174">
        <f>12*4.428</f>
        <v>53.135999999999996</v>
      </c>
      <c r="E174">
        <f>13*4.428</f>
        <v>57.564</v>
      </c>
      <c r="F174">
        <f>12*4.428</f>
        <v>53.135999999999996</v>
      </c>
      <c r="G174">
        <f>15*4.653</f>
        <v>69.794999999999987</v>
      </c>
      <c r="H174">
        <f>11*4.653</f>
        <v>51.182999999999993</v>
      </c>
      <c r="I174">
        <f>19*4.653</f>
        <v>88.406999999999996</v>
      </c>
      <c r="J174">
        <f>2*4.313</f>
        <v>8.6259999999999994</v>
      </c>
      <c r="K174">
        <f>9*4.313</f>
        <v>38.817</v>
      </c>
      <c r="L174">
        <f>16*4.313</f>
        <v>69.007999999999996</v>
      </c>
      <c r="M174">
        <f>16*5.345</f>
        <v>85.52</v>
      </c>
      <c r="N174">
        <f>14*5.345</f>
        <v>74.83</v>
      </c>
      <c r="O174">
        <f>14*5.345</f>
        <v>74.83</v>
      </c>
      <c r="P174">
        <f>17*4.313</f>
        <v>73.320999999999998</v>
      </c>
      <c r="Q174">
        <f>15*4.313</f>
        <v>64.694999999999993</v>
      </c>
      <c r="R174">
        <f>16*4.313</f>
        <v>69.007999999999996</v>
      </c>
      <c r="S174">
        <f>16*4.653</f>
        <v>74.447999999999993</v>
      </c>
      <c r="T174">
        <f>14*4.653</f>
        <v>65.141999999999996</v>
      </c>
      <c r="U174">
        <f>18*4.653</f>
        <v>83.753999999999991</v>
      </c>
      <c r="V174">
        <f>14*5.822</f>
        <v>81.507999999999996</v>
      </c>
      <c r="W174">
        <f>11*5.822</f>
        <v>64.042000000000002</v>
      </c>
      <c r="X174">
        <f>16*5.822</f>
        <v>93.152000000000001</v>
      </c>
      <c r="Y174">
        <f>20*4.005</f>
        <v>80.099999999999994</v>
      </c>
      <c r="Z174">
        <f>15*4.005</f>
        <v>60.074999999999996</v>
      </c>
      <c r="AA174">
        <f>20*4.005</f>
        <v>80.099999999999994</v>
      </c>
      <c r="AB174">
        <f>19*4.657</f>
        <v>88.483000000000004</v>
      </c>
      <c r="AC174">
        <f>14*4.657</f>
        <v>65.198000000000008</v>
      </c>
      <c r="AD174">
        <f>14*4.657</f>
        <v>65.198000000000008</v>
      </c>
    </row>
    <row r="175" spans="1:38" x14ac:dyDescent="0.2">
      <c r="A175" t="s">
        <v>83</v>
      </c>
      <c r="B175" t="s">
        <v>106</v>
      </c>
      <c r="C175">
        <f>SUM(Table1[[#This Row],[1]:[62]])</f>
        <v>1829.5869999999998</v>
      </c>
      <c r="D175">
        <f>21*4.326</f>
        <v>90.845999999999989</v>
      </c>
      <c r="E175">
        <f>22*4.326</f>
        <v>95.171999999999997</v>
      </c>
      <c r="F175">
        <f>16*4.653</f>
        <v>74.447999999999993</v>
      </c>
      <c r="G175">
        <f>4*4.653</f>
        <v>18.611999999999998</v>
      </c>
      <c r="H175">
        <f>16*4.653</f>
        <v>74.447999999999993</v>
      </c>
      <c r="I175">
        <f>10*5.822</f>
        <v>58.22</v>
      </c>
      <c r="J175">
        <f>16*5.822</f>
        <v>93.152000000000001</v>
      </c>
      <c r="K175">
        <f>10*5.793</f>
        <v>57.93</v>
      </c>
      <c r="L175">
        <f>18*5.793</f>
        <v>104.274</v>
      </c>
      <c r="M175">
        <f>21*4.555</f>
        <v>95.655000000000001</v>
      </c>
      <c r="N175">
        <f>19*4.555</f>
        <v>86.544999999999987</v>
      </c>
      <c r="O175">
        <f>7*7.004</f>
        <v>49.027999999999999</v>
      </c>
      <c r="P175">
        <f>12*7.004</f>
        <v>84.048000000000002</v>
      </c>
      <c r="Q175">
        <f>18*4.428</f>
        <v>79.703999999999994</v>
      </c>
      <c r="R175">
        <f>20*4.428</f>
        <v>88.56</v>
      </c>
      <c r="S175">
        <f>20*4.428</f>
        <v>88.56</v>
      </c>
      <c r="T175">
        <f>14*4.428</f>
        <v>61.991999999999997</v>
      </c>
      <c r="U175">
        <f>18*4.428</f>
        <v>79.703999999999994</v>
      </c>
      <c r="V175">
        <f>17*4.653</f>
        <v>79.100999999999999</v>
      </c>
      <c r="W175">
        <f>12*4.653</f>
        <v>55.835999999999999</v>
      </c>
      <c r="X175">
        <f>19*4.653</f>
        <v>88.406999999999996</v>
      </c>
      <c r="Y175">
        <f>16*5.345</f>
        <v>85.52</v>
      </c>
      <c r="Z175">
        <f>17*5.345</f>
        <v>90.864999999999995</v>
      </c>
      <c r="AA175">
        <f>8*6.12</f>
        <v>48.96</v>
      </c>
    </row>
    <row r="176" spans="1:38" x14ac:dyDescent="0.2">
      <c r="A176" t="s">
        <v>213</v>
      </c>
      <c r="B176" t="s">
        <v>214</v>
      </c>
      <c r="C176">
        <f>SUM(Table1[[#This Row],[1]:[62]])</f>
        <v>1828.7490000000003</v>
      </c>
      <c r="D176">
        <f>18*4.653</f>
        <v>83.753999999999991</v>
      </c>
      <c r="E176">
        <f>18*4.653</f>
        <v>83.753999999999991</v>
      </c>
      <c r="F176">
        <f>13*4.653</f>
        <v>60.488999999999997</v>
      </c>
      <c r="G176">
        <f>12*7.004</f>
        <v>84.048000000000002</v>
      </c>
      <c r="H176">
        <f>13*7.004</f>
        <v>91.051999999999992</v>
      </c>
      <c r="I176">
        <f>13*7.004</f>
        <v>91.051999999999992</v>
      </c>
      <c r="J176">
        <f>18*4.574</f>
        <v>82.331999999999994</v>
      </c>
      <c r="K176">
        <f>17*4.574</f>
        <v>77.757999999999996</v>
      </c>
      <c r="L176">
        <f>18*4.574</f>
        <v>82.331999999999994</v>
      </c>
      <c r="M176">
        <f>17*4.381</f>
        <v>74.477000000000004</v>
      </c>
      <c r="N176">
        <f>17*4.381</f>
        <v>74.477000000000004</v>
      </c>
      <c r="O176">
        <f>17*4.381</f>
        <v>74.477000000000004</v>
      </c>
      <c r="P176">
        <f>2*5.822</f>
        <v>11.644</v>
      </c>
      <c r="Q176">
        <f>15*5.822</f>
        <v>87.33</v>
      </c>
      <c r="R176">
        <f>15*5.822</f>
        <v>87.33</v>
      </c>
      <c r="S176">
        <f>20*4.326</f>
        <v>86.52</v>
      </c>
      <c r="T176">
        <f>20*4.326</f>
        <v>86.52</v>
      </c>
      <c r="U176">
        <f>20*4.326</f>
        <v>86.52</v>
      </c>
      <c r="V176">
        <f>17*4.657</f>
        <v>79.168999999999997</v>
      </c>
      <c r="W176">
        <f>17*4.657</f>
        <v>79.168999999999997</v>
      </c>
      <c r="X176">
        <f>17*4.657</f>
        <v>79.168999999999997</v>
      </c>
      <c r="Y176">
        <f>16*5.793</f>
        <v>92.688000000000002</v>
      </c>
      <c r="Z176">
        <f>16*5.793</f>
        <v>92.688000000000002</v>
      </c>
    </row>
    <row r="177" spans="1:37" x14ac:dyDescent="0.2">
      <c r="A177" t="s">
        <v>325</v>
      </c>
      <c r="B177" t="s">
        <v>333</v>
      </c>
      <c r="C177">
        <f>SUM(Table1[[#This Row],[1]:[62]])</f>
        <v>1821.6979999999999</v>
      </c>
      <c r="D177">
        <f>15*5.278</f>
        <v>79.169999999999987</v>
      </c>
      <c r="E177">
        <f>16*5.278</f>
        <v>84.447999999999993</v>
      </c>
      <c r="F177">
        <f>19*5.412</f>
        <v>102.828</v>
      </c>
      <c r="G177">
        <f>22*5.412</f>
        <v>119.06399999999999</v>
      </c>
      <c r="H177">
        <f>18*4.909</f>
        <v>88.361999999999995</v>
      </c>
      <c r="I177">
        <f>22*4.909</f>
        <v>107.99799999999999</v>
      </c>
      <c r="J177">
        <f>23*3.337</f>
        <v>76.751000000000005</v>
      </c>
      <c r="K177">
        <f>22*3.337</f>
        <v>73.414000000000001</v>
      </c>
      <c r="L177">
        <f>21*4.657</f>
        <v>97.796999999999997</v>
      </c>
      <c r="M177">
        <f>25*4.657</f>
        <v>116.425</v>
      </c>
      <c r="N177">
        <f>21*4.326</f>
        <v>90.845999999999989</v>
      </c>
      <c r="O177">
        <f>26*4.326</f>
        <v>112.47599999999998</v>
      </c>
      <c r="P177">
        <f>18*5.891</f>
        <v>106.038</v>
      </c>
      <c r="Q177">
        <f>12*5.891</f>
        <v>70.692000000000007</v>
      </c>
      <c r="R177">
        <f>12*7.004</f>
        <v>84.048000000000002</v>
      </c>
      <c r="S177">
        <f>19*4.381</f>
        <v>83.239000000000004</v>
      </c>
      <c r="T177">
        <f>22*4.381</f>
        <v>96.382000000000005</v>
      </c>
      <c r="U177">
        <f>18*5.793</f>
        <v>104.274</v>
      </c>
      <c r="V177">
        <f>22*5.793</f>
        <v>127.446</v>
      </c>
    </row>
    <row r="178" spans="1:37" x14ac:dyDescent="0.2">
      <c r="A178" t="s">
        <v>82</v>
      </c>
      <c r="B178" t="s">
        <v>631</v>
      </c>
      <c r="C178">
        <f>SUM(Table1[[#This Row],[1]:[62]])</f>
        <v>1818.77</v>
      </c>
      <c r="D178">
        <f>15*5.245</f>
        <v>78.674999999999997</v>
      </c>
      <c r="E178">
        <f>18*5.245</f>
        <v>94.41</v>
      </c>
      <c r="F178">
        <f>15*5.245</f>
        <v>78.674999999999997</v>
      </c>
      <c r="G178">
        <f>15*4.326</f>
        <v>64.89</v>
      </c>
      <c r="H178">
        <f>16*4.326</f>
        <v>69.215999999999994</v>
      </c>
      <c r="I178">
        <f>12*4.326</f>
        <v>51.911999999999992</v>
      </c>
      <c r="J178">
        <f>12*4.326</f>
        <v>51.911999999999992</v>
      </c>
      <c r="K178">
        <f>7*4.326</f>
        <v>30.281999999999996</v>
      </c>
      <c r="L178">
        <f>15*4.326</f>
        <v>64.89</v>
      </c>
      <c r="M178">
        <f>17*4.241</f>
        <v>72.096999999999994</v>
      </c>
      <c r="N178">
        <f>17*4.241</f>
        <v>72.096999999999994</v>
      </c>
      <c r="O178">
        <f>11*4.241</f>
        <v>46.650999999999996</v>
      </c>
      <c r="P178">
        <f>12*4.212</f>
        <v>50.543999999999997</v>
      </c>
      <c r="Q178">
        <f>16*4.212</f>
        <v>67.391999999999996</v>
      </c>
      <c r="R178">
        <f>11*4.212</f>
        <v>46.331999999999994</v>
      </c>
      <c r="S178">
        <f>12*5.922</f>
        <v>71.063999999999993</v>
      </c>
      <c r="T178">
        <f>12*5.922</f>
        <v>71.063999999999993</v>
      </c>
      <c r="U178">
        <f>12*5.922</f>
        <v>71.063999999999993</v>
      </c>
      <c r="V178">
        <f>13*5.403</f>
        <v>70.23899999999999</v>
      </c>
      <c r="W178">
        <f>13*5.403</f>
        <v>70.23899999999999</v>
      </c>
      <c r="X178">
        <f>12*5.403</f>
        <v>64.835999999999999</v>
      </c>
      <c r="Y178">
        <f>14*5.793</f>
        <v>81.102000000000004</v>
      </c>
      <c r="Z178">
        <f>14*5.793</f>
        <v>81.102000000000004</v>
      </c>
      <c r="AA178">
        <f>11*5.793</f>
        <v>63.722999999999999</v>
      </c>
      <c r="AB178">
        <f>6*4.909</f>
        <v>29.454000000000001</v>
      </c>
      <c r="AC178">
        <f>12*4.657</f>
        <v>55.884</v>
      </c>
      <c r="AD178">
        <f>13*4.657</f>
        <v>60.540999999999997</v>
      </c>
      <c r="AE178">
        <f>19*4.657</f>
        <v>88.483000000000004</v>
      </c>
    </row>
    <row r="179" spans="1:37" x14ac:dyDescent="0.2">
      <c r="A179" t="s">
        <v>211</v>
      </c>
      <c r="B179" t="s">
        <v>1389</v>
      </c>
      <c r="C179">
        <f>SUM(Table1[[#This Row],[1]:[62]])</f>
        <v>1817.9650000000001</v>
      </c>
      <c r="D179">
        <f>15*4.653</f>
        <v>69.794999999999987</v>
      </c>
      <c r="E179">
        <f>11*4.653</f>
        <v>51.182999999999993</v>
      </c>
      <c r="F179">
        <f>18*4.653</f>
        <v>83.753999999999991</v>
      </c>
      <c r="G179">
        <f>13*4.313</f>
        <v>56.068999999999996</v>
      </c>
      <c r="H179">
        <f>9*4.313</f>
        <v>38.817</v>
      </c>
      <c r="I179">
        <f>16*4.313</f>
        <v>69.007999999999996</v>
      </c>
      <c r="J179">
        <f>16*5.345</f>
        <v>85.52</v>
      </c>
      <c r="K179">
        <f>14*5.345</f>
        <v>74.83</v>
      </c>
      <c r="L179">
        <f>14*5.345</f>
        <v>74.83</v>
      </c>
      <c r="M179">
        <f>17*4.313</f>
        <v>73.320999999999998</v>
      </c>
      <c r="N179">
        <f>15*4.313</f>
        <v>64.694999999999993</v>
      </c>
      <c r="O179">
        <f>14*4.313</f>
        <v>60.381999999999998</v>
      </c>
      <c r="P179">
        <f>16*4.653</f>
        <v>74.447999999999993</v>
      </c>
      <c r="Q179">
        <f>14*4.653</f>
        <v>65.141999999999996</v>
      </c>
      <c r="R179">
        <f>18*4.653</f>
        <v>83.753999999999991</v>
      </c>
      <c r="S179">
        <f>14*5.822</f>
        <v>81.507999999999996</v>
      </c>
      <c r="T179">
        <f>11*5.822</f>
        <v>64.042000000000002</v>
      </c>
      <c r="U179">
        <f>16*5.822</f>
        <v>93.152000000000001</v>
      </c>
      <c r="V179">
        <f>15*4.428</f>
        <v>66.42</v>
      </c>
      <c r="W179">
        <f>16*4.428</f>
        <v>70.847999999999999</v>
      </c>
      <c r="X179">
        <f>17*4.428</f>
        <v>75.275999999999996</v>
      </c>
      <c r="Y179">
        <f>9*4.005</f>
        <v>36.045000000000002</v>
      </c>
      <c r="Z179">
        <f>12*4.005</f>
        <v>48.06</v>
      </c>
      <c r="AA179">
        <f>20*4.005</f>
        <v>80.099999999999994</v>
      </c>
      <c r="AB179">
        <f>18*4.657</f>
        <v>83.825999999999993</v>
      </c>
      <c r="AC179">
        <f>3*4.657</f>
        <v>13.971</v>
      </c>
      <c r="AD179">
        <f>17*4.657</f>
        <v>79.168999999999997</v>
      </c>
    </row>
    <row r="180" spans="1:37" x14ac:dyDescent="0.2">
      <c r="A180" t="s">
        <v>610</v>
      </c>
      <c r="B180" t="s">
        <v>639</v>
      </c>
      <c r="C180">
        <f>SUM(Table1[[#This Row],[1]:[62]])</f>
        <v>1817.4919999999995</v>
      </c>
      <c r="D180">
        <f>17*4.226</f>
        <v>71.841999999999999</v>
      </c>
      <c r="E180">
        <f>17*4.226</f>
        <v>71.841999999999999</v>
      </c>
      <c r="F180">
        <f>17*4.226</f>
        <v>71.841999999999999</v>
      </c>
      <c r="G180">
        <f>15*4.085</f>
        <v>61.274999999999999</v>
      </c>
      <c r="H180">
        <f>2*4.085</f>
        <v>8.17</v>
      </c>
      <c r="I180">
        <f>15*4.085</f>
        <v>61.274999999999999</v>
      </c>
      <c r="J180">
        <f>7*5.793</f>
        <v>40.551000000000002</v>
      </c>
      <c r="K180">
        <f>14*5.793</f>
        <v>81.102000000000004</v>
      </c>
      <c r="L180">
        <f>11*5.793</f>
        <v>63.722999999999999</v>
      </c>
      <c r="M180">
        <f>15*5.245</f>
        <v>78.674999999999997</v>
      </c>
      <c r="N180">
        <f>16*5.245</f>
        <v>83.92</v>
      </c>
      <c r="O180">
        <f>17*5.245</f>
        <v>89.165000000000006</v>
      </c>
      <c r="P180">
        <f>13*4.909</f>
        <v>63.817</v>
      </c>
      <c r="Q180">
        <f>11*4.909</f>
        <v>53.998999999999995</v>
      </c>
      <c r="R180">
        <f>16*4.653</f>
        <v>74.447999999999993</v>
      </c>
      <c r="S180">
        <f>14*4.653</f>
        <v>65.141999999999996</v>
      </c>
      <c r="T180">
        <f>14*4.653</f>
        <v>65.141999999999996</v>
      </c>
      <c r="U180">
        <f>18*4.005</f>
        <v>72.09</v>
      </c>
      <c r="V180">
        <f>20*4.005</f>
        <v>80.099999999999994</v>
      </c>
      <c r="W180">
        <f>19*4.005</f>
        <v>76.094999999999999</v>
      </c>
      <c r="X180">
        <f>2*5.345</f>
        <v>10.69</v>
      </c>
      <c r="Y180">
        <f>13*5.345</f>
        <v>69.484999999999999</v>
      </c>
      <c r="Z180">
        <f>15*5.345</f>
        <v>80.174999999999997</v>
      </c>
      <c r="AA180">
        <f>17*4.657</f>
        <v>79.168999999999997</v>
      </c>
      <c r="AB180">
        <f>13*4.657</f>
        <v>60.540999999999997</v>
      </c>
      <c r="AC180">
        <f>7*4.657</f>
        <v>32.599000000000004</v>
      </c>
      <c r="AD180">
        <f>10*5.793</f>
        <v>57.93</v>
      </c>
      <c r="AE180">
        <f>3*5.793</f>
        <v>17.379000000000001</v>
      </c>
      <c r="AF180">
        <f>13*5.793</f>
        <v>75.308999999999997</v>
      </c>
    </row>
    <row r="181" spans="1:37" x14ac:dyDescent="0.2">
      <c r="A181" t="s">
        <v>668</v>
      </c>
      <c r="B181" t="s">
        <v>740</v>
      </c>
      <c r="C181">
        <f>SUM(Table1[[#This Row],[1]:[62]])</f>
        <v>1815.059</v>
      </c>
      <c r="D181">
        <f>14*4.563</f>
        <v>63.881999999999998</v>
      </c>
      <c r="E181">
        <f>14*4.563</f>
        <v>63.881999999999998</v>
      </c>
      <c r="F181">
        <f>11*4.563</f>
        <v>50.192999999999998</v>
      </c>
      <c r="G181">
        <f>5*4.563</f>
        <v>22.814999999999998</v>
      </c>
      <c r="H181">
        <f>14*4.563</f>
        <v>63.881999999999998</v>
      </c>
      <c r="I181">
        <f>6*5.807</f>
        <v>34.841999999999999</v>
      </c>
      <c r="J181">
        <f>11*5.807</f>
        <v>63.877000000000002</v>
      </c>
      <c r="K181">
        <f>17*3.587</f>
        <v>60.979000000000006</v>
      </c>
      <c r="L181">
        <f>17*3.587</f>
        <v>60.979000000000006</v>
      </c>
      <c r="M181">
        <f>17*3.587</f>
        <v>60.979000000000006</v>
      </c>
      <c r="N181">
        <f>13*4.674</f>
        <v>60.762000000000008</v>
      </c>
      <c r="O181">
        <f>13*4.674</f>
        <v>60.762000000000008</v>
      </c>
      <c r="P181">
        <f>12*4.801</f>
        <v>57.612000000000002</v>
      </c>
      <c r="Q181">
        <f>13*4.801</f>
        <v>62.413000000000004</v>
      </c>
      <c r="R181">
        <f>14*5.281</f>
        <v>73.933999999999997</v>
      </c>
      <c r="S181">
        <f>15*5.281</f>
        <v>79.214999999999989</v>
      </c>
      <c r="T181">
        <f>11*5.281</f>
        <v>58.090999999999994</v>
      </c>
      <c r="U181">
        <f>6*4.572</f>
        <v>27.432000000000002</v>
      </c>
      <c r="V181">
        <f>16*4.572</f>
        <v>73.152000000000001</v>
      </c>
      <c r="W181">
        <f>12*4.572</f>
        <v>54.864000000000004</v>
      </c>
      <c r="X181">
        <f>10*5.39</f>
        <v>53.9</v>
      </c>
      <c r="Y181">
        <f>15*5.39</f>
        <v>80.849999999999994</v>
      </c>
      <c r="Z181">
        <f>2*5.281</f>
        <v>10.561999999999999</v>
      </c>
      <c r="AA181">
        <f>16*5.281</f>
        <v>84.495999999999995</v>
      </c>
      <c r="AB181">
        <f>15*5.281</f>
        <v>79.214999999999989</v>
      </c>
      <c r="AC181">
        <f>14*5.39</f>
        <v>75.459999999999994</v>
      </c>
      <c r="AD181">
        <f>13*5.39</f>
        <v>70.069999999999993</v>
      </c>
      <c r="AE181">
        <f>13*5.281</f>
        <v>68.652999999999992</v>
      </c>
      <c r="AF181">
        <f>14*5.281</f>
        <v>73.933999999999997</v>
      </c>
      <c r="AG181">
        <f>12*5.281</f>
        <v>63.372</v>
      </c>
    </row>
    <row r="182" spans="1:37" x14ac:dyDescent="0.2">
      <c r="A182" t="s">
        <v>210</v>
      </c>
      <c r="B182" t="s">
        <v>1390</v>
      </c>
      <c r="C182">
        <f>SUM(Table1[[#This Row],[1]:[62]])</f>
        <v>1804.8380000000004</v>
      </c>
      <c r="D182">
        <f>15*4.653</f>
        <v>69.794999999999987</v>
      </c>
      <c r="E182">
        <f>11*4.653</f>
        <v>51.182999999999993</v>
      </c>
      <c r="F182">
        <f>19*4.653</f>
        <v>88.406999999999996</v>
      </c>
      <c r="G182">
        <f>13*4.313</f>
        <v>56.068999999999996</v>
      </c>
      <c r="H182">
        <f>9*4.313</f>
        <v>38.817</v>
      </c>
      <c r="I182">
        <f>16*5.345</f>
        <v>85.52</v>
      </c>
      <c r="J182">
        <f>14*5.345</f>
        <v>74.83</v>
      </c>
      <c r="K182">
        <f>14*5.345</f>
        <v>74.83</v>
      </c>
      <c r="L182">
        <f>17*4.313</f>
        <v>73.320999999999998</v>
      </c>
      <c r="M182">
        <f>15*4.313</f>
        <v>64.694999999999993</v>
      </c>
      <c r="N182">
        <f>1*4.313</f>
        <v>4.3129999999999997</v>
      </c>
      <c r="O182">
        <f>16*4.653</f>
        <v>74.447999999999993</v>
      </c>
      <c r="P182">
        <f>14*4.653</f>
        <v>65.141999999999996</v>
      </c>
      <c r="Q182">
        <f>18*4.653</f>
        <v>83.753999999999991</v>
      </c>
      <c r="R182">
        <f>14*5.822</f>
        <v>81.507999999999996</v>
      </c>
      <c r="S182">
        <f>11*5.822</f>
        <v>64.042000000000002</v>
      </c>
      <c r="T182">
        <f>16*5.822</f>
        <v>93.152000000000001</v>
      </c>
      <c r="U182">
        <f>15*4.428</f>
        <v>66.42</v>
      </c>
      <c r="V182">
        <f>16*4.428</f>
        <v>70.847999999999999</v>
      </c>
      <c r="W182">
        <f>17*4.428</f>
        <v>75.275999999999996</v>
      </c>
      <c r="X182">
        <f>20*4.005</f>
        <v>80.099999999999994</v>
      </c>
      <c r="Y182">
        <f>15*4.005</f>
        <v>60.074999999999996</v>
      </c>
      <c r="Z182">
        <f>20*4.005</f>
        <v>80.099999999999994</v>
      </c>
      <c r="AA182">
        <f>18*4.657</f>
        <v>83.825999999999993</v>
      </c>
      <c r="AB182">
        <f>14*4.657</f>
        <v>65.198000000000008</v>
      </c>
      <c r="AC182">
        <f>17*4.657</f>
        <v>79.168999999999997</v>
      </c>
    </row>
    <row r="183" spans="1:37" x14ac:dyDescent="0.2">
      <c r="A183" t="s">
        <v>1068</v>
      </c>
      <c r="B183" t="s">
        <v>1069</v>
      </c>
      <c r="C183">
        <f>SUM(Table1[[#This Row],[1]:[62]])</f>
        <v>1801.0299999999997</v>
      </c>
      <c r="D183">
        <f>44*2.897</f>
        <v>127.46799999999999</v>
      </c>
      <c r="E183">
        <f>35*3.83</f>
        <v>134.05000000000001</v>
      </c>
      <c r="F183">
        <f>35*3.925</f>
        <v>137.375</v>
      </c>
      <c r="G183">
        <f>35*3.925</f>
        <v>137.375</v>
      </c>
      <c r="H183">
        <f>45*2.647</f>
        <v>119.11499999999999</v>
      </c>
      <c r="I183">
        <f>75*2.012</f>
        <v>150.9</v>
      </c>
      <c r="J183">
        <f>20*6.515</f>
        <v>130.29999999999998</v>
      </c>
      <c r="K183">
        <f>33*3.634</f>
        <v>119.922</v>
      </c>
      <c r="L183">
        <f>74*1.439</f>
        <v>106.486</v>
      </c>
      <c r="M183">
        <f>35*3.602</f>
        <v>126.07</v>
      </c>
      <c r="N183">
        <f>32*3.602</f>
        <v>115.264</v>
      </c>
      <c r="O183">
        <f>35*3.161</f>
        <v>110.63500000000001</v>
      </c>
      <c r="P183">
        <f>90*1.633</f>
        <v>146.97</v>
      </c>
      <c r="Q183">
        <f>65*2.14</f>
        <v>139.1</v>
      </c>
    </row>
    <row r="184" spans="1:37" x14ac:dyDescent="0.2">
      <c r="A184" t="s">
        <v>126</v>
      </c>
      <c r="B184" t="s">
        <v>162</v>
      </c>
      <c r="C184">
        <f>SUM(Table1[[#This Row],[1]:[62]])</f>
        <v>1800.7739999999999</v>
      </c>
      <c r="D184">
        <f>17*4.657</f>
        <v>79.168999999999997</v>
      </c>
      <c r="E184">
        <f>12*4.428</f>
        <v>53.135999999999996</v>
      </c>
      <c r="F184">
        <f>13*4.428</f>
        <v>57.564</v>
      </c>
      <c r="G184">
        <f>11*4.428</f>
        <v>48.707999999999998</v>
      </c>
      <c r="H184">
        <f>15*4.653</f>
        <v>69.794999999999987</v>
      </c>
      <c r="I184">
        <f>11*4.653</f>
        <v>51.182999999999993</v>
      </c>
      <c r="J184">
        <f>19*4.653</f>
        <v>88.406999999999996</v>
      </c>
      <c r="K184">
        <f>13*4.313</f>
        <v>56.068999999999996</v>
      </c>
      <c r="L184">
        <f>9*4.313</f>
        <v>38.817</v>
      </c>
      <c r="M184">
        <f>16*4.313</f>
        <v>69.007999999999996</v>
      </c>
      <c r="N184">
        <f>16*5.345</f>
        <v>85.52</v>
      </c>
      <c r="O184">
        <f>14*5.345</f>
        <v>74.83</v>
      </c>
      <c r="P184">
        <f>14*4.313</f>
        <v>60.381999999999998</v>
      </c>
      <c r="Q184">
        <f>1*4.313</f>
        <v>4.3129999999999997</v>
      </c>
      <c r="R184">
        <f>16*4.313</f>
        <v>69.007999999999996</v>
      </c>
      <c r="S184">
        <f>16*4.653</f>
        <v>74.447999999999993</v>
      </c>
      <c r="T184">
        <f>14*4.653</f>
        <v>65.141999999999996</v>
      </c>
      <c r="U184">
        <f>18*4.653</f>
        <v>83.753999999999991</v>
      </c>
      <c r="V184">
        <f>14*5.822</f>
        <v>81.507999999999996</v>
      </c>
      <c r="W184">
        <f>11*5.822</f>
        <v>64.042000000000002</v>
      </c>
      <c r="X184">
        <f>16*5.822</f>
        <v>93.152000000000001</v>
      </c>
      <c r="Y184">
        <f>15*4.428</f>
        <v>66.42</v>
      </c>
      <c r="Z184">
        <f>16*4.428</f>
        <v>70.847999999999999</v>
      </c>
      <c r="AA184">
        <f>17*4.428</f>
        <v>75.275999999999996</v>
      </c>
      <c r="AB184">
        <f>20*4.005</f>
        <v>80.099999999999994</v>
      </c>
      <c r="AC184">
        <f>15*4.005</f>
        <v>60.074999999999996</v>
      </c>
      <c r="AD184">
        <f>20*4.005</f>
        <v>80.099999999999994</v>
      </c>
    </row>
    <row r="185" spans="1:37" x14ac:dyDescent="0.2">
      <c r="A185" t="s">
        <v>81</v>
      </c>
      <c r="B185" t="s">
        <v>1391</v>
      </c>
      <c r="C185">
        <f>SUM(Table1[[#This Row],[1]:[62]])</f>
        <v>1800.5989999999999</v>
      </c>
      <c r="D185">
        <f>15*5.245</f>
        <v>78.674999999999997</v>
      </c>
      <c r="E185">
        <f>18*5.245</f>
        <v>94.41</v>
      </c>
      <c r="F185">
        <f>15*5.245</f>
        <v>78.674999999999997</v>
      </c>
      <c r="G185">
        <f>17*4.226</f>
        <v>71.841999999999999</v>
      </c>
      <c r="H185">
        <f>15*4.226</f>
        <v>63.39</v>
      </c>
      <c r="I185">
        <f>17*4.226</f>
        <v>71.841999999999999</v>
      </c>
      <c r="J185">
        <f>15*4.085</f>
        <v>61.274999999999999</v>
      </c>
      <c r="K185">
        <f>16*4.085</f>
        <v>65.36</v>
      </c>
      <c r="L185">
        <f>14*5.281</f>
        <v>73.933999999999997</v>
      </c>
      <c r="M185">
        <f>15*5.281</f>
        <v>79.214999999999989</v>
      </c>
      <c r="N185">
        <f>11*5.281</f>
        <v>58.090999999999994</v>
      </c>
      <c r="O185">
        <f>15*4.572</f>
        <v>68.58</v>
      </c>
      <c r="P185">
        <f>16*4.572</f>
        <v>73.152000000000001</v>
      </c>
      <c r="Q185">
        <f>12*4.572</f>
        <v>54.864000000000004</v>
      </c>
      <c r="R185">
        <f>10*5.39</f>
        <v>53.9</v>
      </c>
      <c r="S185">
        <f>14*5.39</f>
        <v>75.459999999999994</v>
      </c>
      <c r="T185">
        <f>15*5.39</f>
        <v>80.849999999999994</v>
      </c>
      <c r="U185">
        <f>16*5.281</f>
        <v>84.495999999999995</v>
      </c>
      <c r="V185">
        <f>16*5.281</f>
        <v>84.495999999999995</v>
      </c>
      <c r="W185">
        <f>15*5.281</f>
        <v>79.214999999999989</v>
      </c>
      <c r="X185">
        <f>13*5.419</f>
        <v>70.446999999999989</v>
      </c>
      <c r="Y185">
        <f>14*5.419</f>
        <v>75.866</v>
      </c>
      <c r="Z185">
        <f>16*5.419</f>
        <v>86.703999999999994</v>
      </c>
      <c r="AA185">
        <f>3*5.793</f>
        <v>17.379000000000001</v>
      </c>
      <c r="AB185">
        <f>17*5.793</f>
        <v>98.481000000000009</v>
      </c>
    </row>
    <row r="186" spans="1:37" x14ac:dyDescent="0.2">
      <c r="A186" t="s">
        <v>73</v>
      </c>
      <c r="B186" t="s">
        <v>1392</v>
      </c>
      <c r="C186">
        <f>SUM(Table1[[#This Row],[1]:[62]])</f>
        <v>1798.54</v>
      </c>
      <c r="D186">
        <f>5*5.822</f>
        <v>29.11</v>
      </c>
      <c r="E186">
        <f>16*5.822</f>
        <v>93.152000000000001</v>
      </c>
      <c r="F186">
        <f>16*5.822</f>
        <v>93.152000000000001</v>
      </c>
      <c r="G186">
        <f>20*4.326</f>
        <v>86.52</v>
      </c>
      <c r="H186">
        <f>20*4.326</f>
        <v>86.52</v>
      </c>
      <c r="I186">
        <f>20*4.326</f>
        <v>86.52</v>
      </c>
      <c r="J186">
        <f>10*5.793</f>
        <v>57.93</v>
      </c>
      <c r="K186">
        <f>16*5.793</f>
        <v>92.688000000000002</v>
      </c>
      <c r="L186">
        <f>16*5.793</f>
        <v>92.688000000000002</v>
      </c>
      <c r="M186">
        <f>15*4.326</f>
        <v>64.89</v>
      </c>
      <c r="N186">
        <f>2*4.326</f>
        <v>8.6519999999999992</v>
      </c>
      <c r="O186">
        <f>12*4.326</f>
        <v>51.911999999999992</v>
      </c>
      <c r="P186">
        <f>17*4.226</f>
        <v>71.841999999999999</v>
      </c>
      <c r="Q186">
        <f>16*4.085</f>
        <v>65.36</v>
      </c>
      <c r="R186">
        <f>15*4.085</f>
        <v>61.274999999999999</v>
      </c>
      <c r="S186">
        <f>15*4.085</f>
        <v>61.274999999999999</v>
      </c>
      <c r="T186">
        <f>14*5.793</f>
        <v>81.102000000000004</v>
      </c>
      <c r="U186">
        <f>14*5.793</f>
        <v>81.102000000000004</v>
      </c>
      <c r="V186">
        <f>11*5.793</f>
        <v>63.722999999999999</v>
      </c>
      <c r="W186">
        <f>13*5.245</f>
        <v>68.185000000000002</v>
      </c>
      <c r="X186">
        <f>3*5.245</f>
        <v>15.734999999999999</v>
      </c>
      <c r="Y186">
        <f>17*5.245</f>
        <v>89.165000000000006</v>
      </c>
      <c r="Z186">
        <f>13*4.909</f>
        <v>63.817</v>
      </c>
      <c r="AA186">
        <f>16*4.909</f>
        <v>78.543999999999997</v>
      </c>
      <c r="AB186">
        <f>16*4.657</f>
        <v>74.512</v>
      </c>
      <c r="AC186">
        <f>13*4.657</f>
        <v>60.540999999999997</v>
      </c>
      <c r="AD186">
        <f>4*4.657</f>
        <v>18.628</v>
      </c>
    </row>
    <row r="187" spans="1:37" x14ac:dyDescent="0.2">
      <c r="A187" t="s">
        <v>795</v>
      </c>
      <c r="B187" t="s">
        <v>513</v>
      </c>
      <c r="C187">
        <f>SUM(Table1[[#This Row],[1]:[62]])</f>
        <v>1798.473</v>
      </c>
      <c r="D187">
        <f>11*5.543</f>
        <v>60.972999999999999</v>
      </c>
      <c r="E187">
        <f>5*5.543</f>
        <v>27.715</v>
      </c>
      <c r="F187">
        <f>6*5.543</f>
        <v>33.258000000000003</v>
      </c>
      <c r="G187">
        <f>15*4.554</f>
        <v>68.31</v>
      </c>
      <c r="H187">
        <f>14*4.554</f>
        <v>63.756</v>
      </c>
      <c r="I187">
        <f>15*4.554</f>
        <v>68.31</v>
      </c>
      <c r="J187">
        <f>14*3.754</f>
        <v>52.555999999999997</v>
      </c>
      <c r="K187">
        <f>17*3.754</f>
        <v>63.817999999999998</v>
      </c>
      <c r="L187">
        <f>13*5.543</f>
        <v>72.058999999999997</v>
      </c>
      <c r="M187">
        <f>13*5.543</f>
        <v>72.058999999999997</v>
      </c>
      <c r="N187">
        <f>13*5.543</f>
        <v>72.058999999999997</v>
      </c>
      <c r="O187">
        <f>1*4.563</f>
        <v>4.5629999999999997</v>
      </c>
      <c r="P187">
        <f>8*4.563</f>
        <v>36.503999999999998</v>
      </c>
      <c r="Q187">
        <f>17*5.281</f>
        <v>89.777000000000001</v>
      </c>
      <c r="R187">
        <f>14*5.281</f>
        <v>73.933999999999997</v>
      </c>
      <c r="S187">
        <f>16*5.281</f>
        <v>84.495999999999995</v>
      </c>
      <c r="T187">
        <f>17*4.572</f>
        <v>77.724000000000004</v>
      </c>
      <c r="U187">
        <f>17*4.572</f>
        <v>77.724000000000004</v>
      </c>
      <c r="V187">
        <f>12*4.572</f>
        <v>54.864000000000004</v>
      </c>
      <c r="W187">
        <f>12*5.39</f>
        <v>64.679999999999993</v>
      </c>
      <c r="X187">
        <f>16*5.39</f>
        <v>86.24</v>
      </c>
      <c r="Y187">
        <f>12*5.39</f>
        <v>64.679999999999993</v>
      </c>
      <c r="Z187">
        <f>15*5.281</f>
        <v>79.214999999999989</v>
      </c>
      <c r="AA187">
        <f>9*5.281</f>
        <v>47.528999999999996</v>
      </c>
      <c r="AB187">
        <f>13*5.281</f>
        <v>68.652999999999992</v>
      </c>
      <c r="AC187">
        <f>11*5.419</f>
        <v>59.608999999999995</v>
      </c>
      <c r="AD187">
        <f>16*5.419</f>
        <v>86.703999999999994</v>
      </c>
      <c r="AE187">
        <f>16*5.419</f>
        <v>86.703999999999994</v>
      </c>
    </row>
    <row r="188" spans="1:37" x14ac:dyDescent="0.2">
      <c r="A188" t="s">
        <v>135</v>
      </c>
      <c r="B188" t="s">
        <v>336</v>
      </c>
      <c r="C188">
        <f>SUM(Table1[[#This Row],[1]:[62]])</f>
        <v>1785.9149999999995</v>
      </c>
      <c r="D188">
        <f>20*5.278</f>
        <v>105.55999999999999</v>
      </c>
      <c r="E188">
        <f>16*5.278</f>
        <v>84.447999999999993</v>
      </c>
      <c r="F188">
        <f>19*5.412</f>
        <v>102.828</v>
      </c>
      <c r="G188">
        <f>22*5.412</f>
        <v>119.06399999999999</v>
      </c>
      <c r="H188">
        <f>18*4.909</f>
        <v>88.361999999999995</v>
      </c>
      <c r="I188">
        <f>22*4.909</f>
        <v>107.99799999999999</v>
      </c>
      <c r="J188">
        <f>23*3.337</f>
        <v>76.751000000000005</v>
      </c>
      <c r="K188">
        <f>27*3.337</f>
        <v>90.099000000000004</v>
      </c>
      <c r="L188">
        <f>21*4.657</f>
        <v>97.796999999999997</v>
      </c>
      <c r="M188">
        <f>25*4.657</f>
        <v>116.425</v>
      </c>
      <c r="N188">
        <f>21*4.326</f>
        <v>90.845999999999989</v>
      </c>
      <c r="O188">
        <f>26*4.326</f>
        <v>112.47599999999998</v>
      </c>
      <c r="P188">
        <f>18*5.891</f>
        <v>106.038</v>
      </c>
      <c r="Q188">
        <f>12*5.891</f>
        <v>70.692000000000007</v>
      </c>
      <c r="R188">
        <f>12*7.004</f>
        <v>84.048000000000002</v>
      </c>
      <c r="S188">
        <f>23*4.381</f>
        <v>100.76300000000001</v>
      </c>
      <c r="T188">
        <f>18*5.793</f>
        <v>104.274</v>
      </c>
      <c r="U188">
        <f>22*5.793</f>
        <v>127.446</v>
      </c>
    </row>
    <row r="189" spans="1:37" x14ac:dyDescent="0.2">
      <c r="A189" t="s">
        <v>314</v>
      </c>
      <c r="B189" t="s">
        <v>343</v>
      </c>
      <c r="C189">
        <f>SUM(Table1[[#This Row],[1]:[62]])</f>
        <v>1784.7059999999997</v>
      </c>
      <c r="D189">
        <f>20*5.278</f>
        <v>105.55999999999999</v>
      </c>
      <c r="E189">
        <f>19*5.412</f>
        <v>102.828</v>
      </c>
      <c r="F189">
        <f>22*5.412</f>
        <v>119.06399999999999</v>
      </c>
      <c r="G189">
        <f>18*4.909</f>
        <v>88.361999999999995</v>
      </c>
      <c r="H189">
        <f>22*4.909</f>
        <v>107.99799999999999</v>
      </c>
      <c r="I189">
        <f>23*3.337</f>
        <v>76.751000000000005</v>
      </c>
      <c r="J189">
        <f>27*3.337</f>
        <v>90.099000000000004</v>
      </c>
      <c r="K189">
        <f>21*4.657</f>
        <v>97.796999999999997</v>
      </c>
      <c r="L189">
        <f>25*4.657</f>
        <v>116.425</v>
      </c>
      <c r="M189">
        <f>21*4.326</f>
        <v>90.845999999999989</v>
      </c>
      <c r="N189">
        <f>26*4.326</f>
        <v>112.47599999999998</v>
      </c>
      <c r="O189">
        <f>18*5.891</f>
        <v>106.038</v>
      </c>
      <c r="P189">
        <f>12*5.891</f>
        <v>70.692000000000007</v>
      </c>
      <c r="Q189">
        <f>12*7.004</f>
        <v>84.048000000000002</v>
      </c>
      <c r="R189">
        <f>19*4.381</f>
        <v>83.239000000000004</v>
      </c>
      <c r="S189">
        <f>23*4.381</f>
        <v>100.76300000000001</v>
      </c>
      <c r="T189">
        <f>18*5.793</f>
        <v>104.274</v>
      </c>
      <c r="U189">
        <f>22*5.793</f>
        <v>127.446</v>
      </c>
    </row>
    <row r="190" spans="1:37" x14ac:dyDescent="0.2">
      <c r="A190" t="s">
        <v>262</v>
      </c>
      <c r="B190" t="s">
        <v>1044</v>
      </c>
      <c r="C190">
        <f>SUM(Table1[[#This Row],[1]:[62]])</f>
        <v>1783.4049999999995</v>
      </c>
      <c r="D190">
        <f>13*5.412</f>
        <v>70.355999999999995</v>
      </c>
      <c r="E190">
        <f>13*5.891</f>
        <v>76.582999999999998</v>
      </c>
      <c r="F190">
        <f>14*5.891</f>
        <v>82.474000000000004</v>
      </c>
      <c r="G190">
        <f>12*5.412</f>
        <v>64.944000000000003</v>
      </c>
      <c r="H190">
        <f>3*5.412</f>
        <v>16.236000000000001</v>
      </c>
      <c r="I190">
        <f>11*5.412</f>
        <v>59.531999999999996</v>
      </c>
      <c r="J190">
        <f>12*5.412</f>
        <v>64.944000000000003</v>
      </c>
      <c r="K190">
        <f>12*6.174</f>
        <v>74.088000000000008</v>
      </c>
      <c r="L190">
        <f>11*6.174</f>
        <v>67.914000000000001</v>
      </c>
      <c r="M190">
        <f>12*6.174</f>
        <v>74.088000000000008</v>
      </c>
      <c r="N190">
        <f>12*6.174</f>
        <v>74.088000000000008</v>
      </c>
      <c r="O190">
        <f>12*6.174</f>
        <v>74.088000000000008</v>
      </c>
      <c r="P190">
        <f>11*6.174</f>
        <v>67.914000000000001</v>
      </c>
      <c r="Q190">
        <f>13*4.003</f>
        <v>52.039000000000001</v>
      </c>
      <c r="R190">
        <f>13*4.003</f>
        <v>52.039000000000001</v>
      </c>
      <c r="S190">
        <f>12*4.003</f>
        <v>48.036000000000001</v>
      </c>
      <c r="T190">
        <f>9*5.891</f>
        <v>53.018999999999998</v>
      </c>
      <c r="U190">
        <f>8*5.891</f>
        <v>47.128</v>
      </c>
      <c r="V190">
        <f>9*5.891</f>
        <v>53.018999999999998</v>
      </c>
      <c r="W190">
        <f>8*4.332</f>
        <v>34.655999999999999</v>
      </c>
      <c r="X190">
        <f>7*4.332</f>
        <v>30.323999999999998</v>
      </c>
      <c r="Y190">
        <f>9*4.332</f>
        <v>38.988</v>
      </c>
      <c r="Z190">
        <f>10*4.778</f>
        <v>47.779999999999994</v>
      </c>
      <c r="AA190">
        <f>10*4.778</f>
        <v>47.779999999999994</v>
      </c>
      <c r="AB190">
        <f>7*4.778</f>
        <v>33.445999999999998</v>
      </c>
      <c r="AC190">
        <f>8*5.891</f>
        <v>47.128</v>
      </c>
      <c r="AD190">
        <f>7*5.891</f>
        <v>41.237000000000002</v>
      </c>
      <c r="AE190">
        <f>6*5.891</f>
        <v>35.346000000000004</v>
      </c>
      <c r="AF190">
        <f>10*3.916</f>
        <v>39.159999999999997</v>
      </c>
      <c r="AG190">
        <f>13*3.916</f>
        <v>50.908000000000001</v>
      </c>
      <c r="AH190">
        <f>11*4.003</f>
        <v>44.033000000000001</v>
      </c>
      <c r="AI190">
        <f>12*4.003</f>
        <v>48.036000000000001</v>
      </c>
      <c r="AJ190">
        <f>8*4.003</f>
        <v>32.024000000000001</v>
      </c>
      <c r="AK190">
        <f>10*4.003</f>
        <v>40.03</v>
      </c>
    </row>
    <row r="191" spans="1:37" x14ac:dyDescent="0.2">
      <c r="A191" t="s">
        <v>218</v>
      </c>
      <c r="B191" t="s">
        <v>219</v>
      </c>
      <c r="C191">
        <f>SUM(Table1[[#This Row],[1]:[62]])</f>
        <v>1783.3830000000005</v>
      </c>
      <c r="D191">
        <f>18*4.653</f>
        <v>83.753999999999991</v>
      </c>
      <c r="E191">
        <f>18*4.653</f>
        <v>83.753999999999991</v>
      </c>
      <c r="F191">
        <f>13*4.653</f>
        <v>60.488999999999997</v>
      </c>
      <c r="G191">
        <f>2*7.004</f>
        <v>14.007999999999999</v>
      </c>
      <c r="H191">
        <f>13*7.004</f>
        <v>91.051999999999992</v>
      </c>
      <c r="I191">
        <f>13*7.004</f>
        <v>91.051999999999992</v>
      </c>
      <c r="J191">
        <f>18*4.574</f>
        <v>82.331999999999994</v>
      </c>
      <c r="K191">
        <f>17*4.574</f>
        <v>77.757999999999996</v>
      </c>
      <c r="L191">
        <f>18*4.574</f>
        <v>82.331999999999994</v>
      </c>
      <c r="M191">
        <f>17*4.381</f>
        <v>74.477000000000004</v>
      </c>
      <c r="N191">
        <f>17*4.381</f>
        <v>74.477000000000004</v>
      </c>
      <c r="O191">
        <f>17*4.381</f>
        <v>74.477000000000004</v>
      </c>
      <c r="P191">
        <f>15*5.822</f>
        <v>87.33</v>
      </c>
      <c r="Q191">
        <f>15*5.822</f>
        <v>87.33</v>
      </c>
      <c r="R191">
        <f>15*5.822</f>
        <v>87.33</v>
      </c>
      <c r="S191">
        <f>17*4.657</f>
        <v>79.168999999999997</v>
      </c>
      <c r="T191">
        <f>17*4.657</f>
        <v>79.168999999999997</v>
      </c>
      <c r="U191">
        <f>17*4.657</f>
        <v>79.168999999999997</v>
      </c>
      <c r="V191">
        <f>16*5.793</f>
        <v>92.688000000000002</v>
      </c>
      <c r="W191">
        <f>16*5.793</f>
        <v>92.688000000000002</v>
      </c>
      <c r="X191">
        <f>16*5.793</f>
        <v>92.688000000000002</v>
      </c>
      <c r="Y191">
        <f>18*5.793</f>
        <v>104.274</v>
      </c>
      <c r="Z191">
        <f>2*5.793</f>
        <v>11.586</v>
      </c>
    </row>
    <row r="192" spans="1:37" x14ac:dyDescent="0.2">
      <c r="A192" t="s">
        <v>1066</v>
      </c>
      <c r="B192" t="s">
        <v>1067</v>
      </c>
      <c r="C192">
        <f>SUM(Table1[[#This Row],[1]:[62]])</f>
        <v>1782.6349999999995</v>
      </c>
      <c r="D192">
        <f>44*2.897</f>
        <v>127.46799999999999</v>
      </c>
      <c r="E192">
        <f>27*3.83</f>
        <v>103.41</v>
      </c>
      <c r="F192">
        <f t="shared" ref="F192:G194" si="1">35*3.925</f>
        <v>137.375</v>
      </c>
      <c r="G192">
        <f t="shared" si="1"/>
        <v>137.375</v>
      </c>
      <c r="H192">
        <f>45*2.647</f>
        <v>119.11499999999999</v>
      </c>
      <c r="I192">
        <f>75*2.012</f>
        <v>150.9</v>
      </c>
      <c r="J192">
        <f>20*6.515</f>
        <v>130.29999999999998</v>
      </c>
      <c r="K192">
        <f>33*3.634</f>
        <v>119.922</v>
      </c>
      <c r="L192">
        <f>75*1.439</f>
        <v>107.92500000000001</v>
      </c>
      <c r="M192">
        <f>35*3.602</f>
        <v>126.07</v>
      </c>
      <c r="N192">
        <f>35*3.602</f>
        <v>126.07</v>
      </c>
      <c r="O192">
        <f>35*3.161</f>
        <v>110.63500000000001</v>
      </c>
      <c r="P192">
        <f>90*1.633</f>
        <v>146.97</v>
      </c>
      <c r="Q192">
        <f>65*2.14</f>
        <v>139.1</v>
      </c>
    </row>
    <row r="193" spans="1:37" x14ac:dyDescent="0.2">
      <c r="A193" t="s">
        <v>1084</v>
      </c>
      <c r="B193" t="s">
        <v>1085</v>
      </c>
      <c r="C193">
        <f>SUM(Table1[[#This Row],[1]:[62]])</f>
        <v>1780.9119999999998</v>
      </c>
      <c r="D193">
        <f>44*2.897</f>
        <v>127.46799999999999</v>
      </c>
      <c r="E193">
        <f>34*3.83</f>
        <v>130.22</v>
      </c>
      <c r="F193">
        <f t="shared" si="1"/>
        <v>137.375</v>
      </c>
      <c r="G193">
        <f t="shared" si="1"/>
        <v>137.375</v>
      </c>
      <c r="H193">
        <f>40*2.647</f>
        <v>105.88</v>
      </c>
      <c r="I193">
        <f>73*2.012</f>
        <v>146.876</v>
      </c>
      <c r="J193">
        <f>20*6.515</f>
        <v>130.29999999999998</v>
      </c>
      <c r="K193">
        <f>33*3.634</f>
        <v>119.922</v>
      </c>
      <c r="L193">
        <f>73*1.439</f>
        <v>105.047</v>
      </c>
      <c r="M193">
        <f>35*3.602</f>
        <v>126.07</v>
      </c>
      <c r="N193">
        <f>34*3.602</f>
        <v>122.46799999999999</v>
      </c>
      <c r="O193">
        <f>34*3.161</f>
        <v>107.474</v>
      </c>
      <c r="P193">
        <f>89*1.633</f>
        <v>145.33699999999999</v>
      </c>
      <c r="Q193">
        <f>65*2.14</f>
        <v>139.1</v>
      </c>
    </row>
    <row r="194" spans="1:37" x14ac:dyDescent="0.2">
      <c r="A194" t="s">
        <v>1064</v>
      </c>
      <c r="B194" t="s">
        <v>1065</v>
      </c>
      <c r="C194">
        <f>SUM(Table1[[#This Row],[1]:[62]])</f>
        <v>1780.8569999999997</v>
      </c>
      <c r="D194">
        <f>44*2.897</f>
        <v>127.46799999999999</v>
      </c>
      <c r="E194">
        <f>35*3.83</f>
        <v>134.05000000000001</v>
      </c>
      <c r="F194">
        <f t="shared" si="1"/>
        <v>137.375</v>
      </c>
      <c r="G194">
        <f t="shared" si="1"/>
        <v>137.375</v>
      </c>
      <c r="H194">
        <f>45*2.647</f>
        <v>119.11499999999999</v>
      </c>
      <c r="I194">
        <f>75*2.012</f>
        <v>150.9</v>
      </c>
      <c r="J194">
        <f>20*6.515</f>
        <v>130.29999999999998</v>
      </c>
      <c r="K194">
        <f>33*3.634</f>
        <v>119.922</v>
      </c>
      <c r="L194">
        <f>75*1.439</f>
        <v>107.92500000000001</v>
      </c>
      <c r="M194">
        <f>35*3.602</f>
        <v>126.07</v>
      </c>
      <c r="N194">
        <f>26*3.602</f>
        <v>93.652000000000001</v>
      </c>
      <c r="O194">
        <f>35*3.161</f>
        <v>110.63500000000001</v>
      </c>
      <c r="P194">
        <f>90*1.633</f>
        <v>146.97</v>
      </c>
      <c r="Q194">
        <f>65*2.14</f>
        <v>139.1</v>
      </c>
    </row>
    <row r="195" spans="1:37" x14ac:dyDescent="0.2">
      <c r="A195" t="s">
        <v>454</v>
      </c>
      <c r="B195" t="s">
        <v>496</v>
      </c>
      <c r="C195">
        <f>SUM(Table1[[#This Row],[1]:[62]])</f>
        <v>1773.6199999999997</v>
      </c>
      <c r="D195">
        <f>17*4.01</f>
        <v>68.17</v>
      </c>
      <c r="E195">
        <f>16*4.01</f>
        <v>64.16</v>
      </c>
      <c r="F195">
        <f>13*4.01</f>
        <v>52.129999999999995</v>
      </c>
      <c r="G195">
        <f>18*4.01</f>
        <v>72.179999999999993</v>
      </c>
      <c r="H195">
        <f>12*5.451</f>
        <v>65.411999999999992</v>
      </c>
      <c r="I195">
        <f>13*5.451</f>
        <v>70.863</v>
      </c>
      <c r="J195">
        <f>16*5.451</f>
        <v>87.215999999999994</v>
      </c>
      <c r="K195">
        <f>12*5.451</f>
        <v>65.411999999999992</v>
      </c>
      <c r="L195">
        <f>16*4.318</f>
        <v>69.087999999999994</v>
      </c>
      <c r="M195">
        <f>17*4.318</f>
        <v>73.405999999999992</v>
      </c>
      <c r="N195">
        <f>17*4.318</f>
        <v>73.405999999999992</v>
      </c>
      <c r="O195">
        <f>17*4.318</f>
        <v>73.405999999999992</v>
      </c>
      <c r="P195">
        <f>18*3.26</f>
        <v>58.679999999999993</v>
      </c>
      <c r="Q195">
        <f>21*3.26</f>
        <v>68.459999999999994</v>
      </c>
      <c r="R195">
        <f>19*3.26</f>
        <v>61.94</v>
      </c>
      <c r="S195">
        <f>20*3.26</f>
        <v>65.199999999999989</v>
      </c>
      <c r="T195">
        <f>18*4.318</f>
        <v>77.72399999999999</v>
      </c>
      <c r="U195">
        <f>17*4.318</f>
        <v>73.405999999999992</v>
      </c>
      <c r="V195">
        <f>4*4.318</f>
        <v>17.271999999999998</v>
      </c>
      <c r="W195">
        <f>17*4.318</f>
        <v>73.405999999999992</v>
      </c>
      <c r="X195">
        <f>13*5.39</f>
        <v>70.069999999999993</v>
      </c>
      <c r="Y195">
        <f>14*5.39</f>
        <v>75.459999999999994</v>
      </c>
      <c r="Z195">
        <f>13*5.39</f>
        <v>70.069999999999993</v>
      </c>
      <c r="AA195">
        <f>13*5.281</f>
        <v>68.652999999999992</v>
      </c>
      <c r="AB195">
        <f>4*5.281</f>
        <v>21.123999999999999</v>
      </c>
      <c r="AC195">
        <f>14*5.281</f>
        <v>73.933999999999997</v>
      </c>
      <c r="AD195">
        <f>12*5.281</f>
        <v>63.372</v>
      </c>
    </row>
    <row r="196" spans="1:37" x14ac:dyDescent="0.2">
      <c r="A196" t="s">
        <v>44</v>
      </c>
      <c r="B196" t="s">
        <v>337</v>
      </c>
      <c r="C196">
        <f>SUM(Table1[[#This Row],[1]:[62]])</f>
        <v>1765.848</v>
      </c>
      <c r="D196">
        <f>20*5.278</f>
        <v>105.55999999999999</v>
      </c>
      <c r="E196">
        <f>12*5.278</f>
        <v>63.335999999999999</v>
      </c>
      <c r="F196">
        <f>19*5.412</f>
        <v>102.828</v>
      </c>
      <c r="G196">
        <f>22*5.412</f>
        <v>119.06399999999999</v>
      </c>
      <c r="H196">
        <f>18*4.909</f>
        <v>88.361999999999995</v>
      </c>
      <c r="I196">
        <f>22*4.909</f>
        <v>107.99799999999999</v>
      </c>
      <c r="J196">
        <f>23*3.337</f>
        <v>76.751000000000005</v>
      </c>
      <c r="K196">
        <f>27*3.337</f>
        <v>90.099000000000004</v>
      </c>
      <c r="L196">
        <f>21*4.657</f>
        <v>97.796999999999997</v>
      </c>
      <c r="M196">
        <f>25*4.657</f>
        <v>116.425</v>
      </c>
      <c r="N196">
        <f>2*4.326</f>
        <v>8.6519999999999992</v>
      </c>
      <c r="O196">
        <f>26*4.326</f>
        <v>112.47599999999998</v>
      </c>
      <c r="P196">
        <f>18*5.891</f>
        <v>106.038</v>
      </c>
      <c r="Q196">
        <f>12*5.891</f>
        <v>70.692000000000007</v>
      </c>
      <c r="R196">
        <f>12*7.004</f>
        <v>84.048000000000002</v>
      </c>
      <c r="S196">
        <f>19*4.381</f>
        <v>83.239000000000004</v>
      </c>
      <c r="T196">
        <f>23*4.381</f>
        <v>100.76300000000001</v>
      </c>
      <c r="U196">
        <f>18*5.793</f>
        <v>104.274</v>
      </c>
      <c r="V196">
        <f>22*5.793</f>
        <v>127.446</v>
      </c>
    </row>
    <row r="197" spans="1:37" x14ac:dyDescent="0.2">
      <c r="A197" t="s">
        <v>130</v>
      </c>
      <c r="B197" t="s">
        <v>131</v>
      </c>
      <c r="C197">
        <f>SUM(Table1[[#This Row],[1]:[62]])</f>
        <v>1754.6119999999996</v>
      </c>
      <c r="D197">
        <f>21*4.326</f>
        <v>90.845999999999989</v>
      </c>
      <c r="E197">
        <f>22*4.326</f>
        <v>95.171999999999997</v>
      </c>
      <c r="F197">
        <f>16*4.653</f>
        <v>74.447999999999993</v>
      </c>
      <c r="G197">
        <f>1*4.653</f>
        <v>4.6529999999999996</v>
      </c>
      <c r="H197">
        <f>16*4.653</f>
        <v>74.447999999999993</v>
      </c>
      <c r="I197">
        <f>15*5.822</f>
        <v>87.33</v>
      </c>
      <c r="J197">
        <f>10*5.822</f>
        <v>58.22</v>
      </c>
      <c r="K197">
        <f>16*5.822</f>
        <v>93.152000000000001</v>
      </c>
      <c r="L197">
        <f>12*5.793</f>
        <v>69.516000000000005</v>
      </c>
      <c r="M197">
        <f>17*4.259</f>
        <v>72.403000000000006</v>
      </c>
      <c r="N197">
        <f>21*4.555</f>
        <v>95.655000000000001</v>
      </c>
      <c r="O197">
        <f>19*4.555</f>
        <v>86.544999999999987</v>
      </c>
      <c r="P197">
        <f>7*7.004</f>
        <v>49.027999999999999</v>
      </c>
      <c r="Q197">
        <f>12*7.004</f>
        <v>84.048000000000002</v>
      </c>
      <c r="R197">
        <f>18*4.428</f>
        <v>79.703999999999994</v>
      </c>
      <c r="S197">
        <f>20*4.428</f>
        <v>88.56</v>
      </c>
      <c r="T197">
        <f>20*4.428</f>
        <v>88.56</v>
      </c>
      <c r="U197">
        <f>14*4.428</f>
        <v>61.991999999999997</v>
      </c>
      <c r="V197">
        <f>18*4.428</f>
        <v>79.703999999999994</v>
      </c>
      <c r="W197">
        <f>12*4.653</f>
        <v>55.835999999999999</v>
      </c>
      <c r="X197">
        <f>19*4.653</f>
        <v>88.406999999999996</v>
      </c>
      <c r="Y197">
        <f>16*5.345</f>
        <v>85.52</v>
      </c>
      <c r="Z197">
        <f>17*5.345</f>
        <v>90.864999999999995</v>
      </c>
    </row>
    <row r="198" spans="1:37" x14ac:dyDescent="0.2">
      <c r="A198" t="s">
        <v>1393</v>
      </c>
      <c r="B198" t="s">
        <v>357</v>
      </c>
      <c r="C198">
        <f>SUM(Table1[[#This Row],[1]:[62]])</f>
        <v>1751.1959999999999</v>
      </c>
      <c r="D198">
        <f>3*4.309</f>
        <v>12.927</v>
      </c>
      <c r="E198">
        <f>13*4.309</f>
        <v>56.017000000000003</v>
      </c>
      <c r="F198">
        <f>18*4.309</f>
        <v>77.561999999999998</v>
      </c>
      <c r="G198">
        <f>20*3.443</f>
        <v>68.86</v>
      </c>
      <c r="H198">
        <f>15*3.443</f>
        <v>51.645000000000003</v>
      </c>
      <c r="I198">
        <f>22*3.443</f>
        <v>75.745999999999995</v>
      </c>
      <c r="J198">
        <f>22*3.493</f>
        <v>76.846000000000004</v>
      </c>
      <c r="K198">
        <f>15*3.493</f>
        <v>52.394999999999996</v>
      </c>
      <c r="L198">
        <f>22*3.493</f>
        <v>76.846000000000004</v>
      </c>
      <c r="M198">
        <f>21*3.443</f>
        <v>72.302999999999997</v>
      </c>
      <c r="N198">
        <f>9*3.443</f>
        <v>30.987000000000002</v>
      </c>
      <c r="O198">
        <f>22*3.443</f>
        <v>75.745999999999995</v>
      </c>
      <c r="P198">
        <f>20*4.309</f>
        <v>86.18</v>
      </c>
      <c r="Q198">
        <f>12*4.309</f>
        <v>51.707999999999998</v>
      </c>
      <c r="R198">
        <f>20*4.309</f>
        <v>86.18</v>
      </c>
      <c r="S198">
        <f>17*4.309</f>
        <v>73.253</v>
      </c>
      <c r="T198">
        <f>13*4.309</f>
        <v>56.017000000000003</v>
      </c>
      <c r="U198">
        <f>1*4.309</f>
        <v>4.3090000000000002</v>
      </c>
      <c r="V198">
        <f>15*4.428</f>
        <v>66.42</v>
      </c>
      <c r="W198">
        <f>16*4.428</f>
        <v>70.847999999999999</v>
      </c>
      <c r="X198">
        <f>17*4.428</f>
        <v>75.275999999999996</v>
      </c>
      <c r="Y198">
        <f>20*4.005</f>
        <v>80.099999999999994</v>
      </c>
      <c r="Z198">
        <f>15*4.005</f>
        <v>60.074999999999996</v>
      </c>
      <c r="AA198">
        <f>20*4.005</f>
        <v>80.099999999999994</v>
      </c>
      <c r="AB198">
        <f>19*4.657</f>
        <v>88.483000000000004</v>
      </c>
      <c r="AC198">
        <f>14*4.657</f>
        <v>65.198000000000008</v>
      </c>
      <c r="AD198">
        <f>17*4.657</f>
        <v>79.168999999999997</v>
      </c>
    </row>
    <row r="199" spans="1:37" x14ac:dyDescent="0.2">
      <c r="A199" t="s">
        <v>380</v>
      </c>
      <c r="B199" t="s">
        <v>405</v>
      </c>
      <c r="C199">
        <f>SUM(Table1[[#This Row],[1]:[62]])</f>
        <v>1740.2700000000002</v>
      </c>
      <c r="D199">
        <f>15*3.185</f>
        <v>47.774999999999999</v>
      </c>
      <c r="E199">
        <f>13*3.185</f>
        <v>41.405000000000001</v>
      </c>
      <c r="F199">
        <f>18*3.185</f>
        <v>57.33</v>
      </c>
      <c r="G199">
        <f>4*5.891</f>
        <v>23.564</v>
      </c>
      <c r="H199">
        <f>9*5.891</f>
        <v>53.018999999999998</v>
      </c>
      <c r="I199">
        <f>2*5.891</f>
        <v>11.782</v>
      </c>
      <c r="J199">
        <f>11*4.778</f>
        <v>52.557999999999993</v>
      </c>
      <c r="K199">
        <f>11*4.778</f>
        <v>52.557999999999993</v>
      </c>
      <c r="L199">
        <f>14*4.778</f>
        <v>66.891999999999996</v>
      </c>
      <c r="M199">
        <f>5*3.792</f>
        <v>18.96</v>
      </c>
      <c r="N199">
        <f>15*3.792</f>
        <v>56.879999999999995</v>
      </c>
      <c r="O199">
        <f>14*3.792</f>
        <v>53.087999999999994</v>
      </c>
      <c r="P199">
        <f>15*4.332</f>
        <v>64.98</v>
      </c>
      <c r="Q199">
        <f>15*4.332</f>
        <v>64.98</v>
      </c>
      <c r="R199">
        <f>7*4.332</f>
        <v>30.323999999999998</v>
      </c>
      <c r="S199">
        <f>12*4.259</f>
        <v>51.108000000000004</v>
      </c>
      <c r="T199">
        <f>11*4.259</f>
        <v>46.849000000000004</v>
      </c>
      <c r="U199">
        <f>6*4.259</f>
        <v>25.554000000000002</v>
      </c>
      <c r="V199">
        <f>20*2.039</f>
        <v>40.78</v>
      </c>
      <c r="W199">
        <f>20*2.039</f>
        <v>40.78</v>
      </c>
      <c r="X199">
        <f>23*2.039</f>
        <v>46.897000000000006</v>
      </c>
      <c r="Y199">
        <f>14*4.003</f>
        <v>56.042000000000002</v>
      </c>
      <c r="Z199">
        <f>5*4.003</f>
        <v>20.015000000000001</v>
      </c>
      <c r="AA199">
        <f>17*4.003</f>
        <v>68.051000000000002</v>
      </c>
      <c r="AB199">
        <f>22*2.64</f>
        <v>58.080000000000005</v>
      </c>
      <c r="AC199">
        <f>20*2.64</f>
        <v>52.800000000000004</v>
      </c>
      <c r="AD199">
        <f>23*2.64</f>
        <v>60.720000000000006</v>
      </c>
      <c r="AE199">
        <f>14*3.916</f>
        <v>54.823999999999998</v>
      </c>
      <c r="AF199">
        <f>14*3.916</f>
        <v>54.823999999999998</v>
      </c>
      <c r="AG199">
        <f>18*3.916</f>
        <v>70.488</v>
      </c>
      <c r="AH199">
        <f>13*5.891</f>
        <v>76.582999999999998</v>
      </c>
      <c r="AI199">
        <f>14*5.891</f>
        <v>82.474000000000004</v>
      </c>
      <c r="AJ199">
        <f>14*5.281</f>
        <v>73.933999999999997</v>
      </c>
      <c r="AK199">
        <f>12*5.281</f>
        <v>63.372</v>
      </c>
    </row>
    <row r="200" spans="1:37" x14ac:dyDescent="0.2">
      <c r="A200" t="s">
        <v>314</v>
      </c>
      <c r="B200" t="s">
        <v>1073</v>
      </c>
      <c r="C200">
        <f>SUM(Table1[[#This Row],[1]:[62]])</f>
        <v>1736.6849999999997</v>
      </c>
      <c r="D200">
        <f>44*2.897</f>
        <v>127.46799999999999</v>
      </c>
      <c r="E200">
        <f>34*3.83</f>
        <v>130.22</v>
      </c>
      <c r="F200">
        <f>35*3.925</f>
        <v>137.375</v>
      </c>
      <c r="G200">
        <f>35*3.925</f>
        <v>137.375</v>
      </c>
      <c r="H200">
        <f>45*2.647</f>
        <v>119.11499999999999</v>
      </c>
      <c r="I200">
        <f>75*2.012</f>
        <v>150.9</v>
      </c>
      <c r="J200">
        <f>20*6.515</f>
        <v>130.29999999999998</v>
      </c>
      <c r="K200">
        <f>33*3.634</f>
        <v>119.922</v>
      </c>
      <c r="L200">
        <f>75*1.439</f>
        <v>107.92500000000001</v>
      </c>
      <c r="M200">
        <f>35*3.602</f>
        <v>126.07</v>
      </c>
      <c r="N200">
        <f>35*3.602</f>
        <v>126.07</v>
      </c>
      <c r="O200">
        <f>35*3.161</f>
        <v>110.63500000000001</v>
      </c>
      <c r="P200">
        <f>90*1.633</f>
        <v>146.97</v>
      </c>
      <c r="Q200">
        <f>31*2.14</f>
        <v>66.34</v>
      </c>
    </row>
    <row r="201" spans="1:37" x14ac:dyDescent="0.2">
      <c r="A201" t="s">
        <v>223</v>
      </c>
      <c r="B201" t="s">
        <v>1394</v>
      </c>
      <c r="C201">
        <f>SUM(Table1[[#This Row],[1]:[62]])</f>
        <v>1735.9730000000004</v>
      </c>
      <c r="D201">
        <f>18*4.653</f>
        <v>83.753999999999991</v>
      </c>
      <c r="E201">
        <f>18*4.653</f>
        <v>83.753999999999991</v>
      </c>
      <c r="F201">
        <f>9*4.653</f>
        <v>41.876999999999995</v>
      </c>
      <c r="G201">
        <f>12*7.004</f>
        <v>84.048000000000002</v>
      </c>
      <c r="H201">
        <f>2*7.004</f>
        <v>14.007999999999999</v>
      </c>
      <c r="I201">
        <f>13*7.004</f>
        <v>91.051999999999992</v>
      </c>
      <c r="J201">
        <f>17*4.574</f>
        <v>77.757999999999996</v>
      </c>
      <c r="K201">
        <f>10*4.574</f>
        <v>45.739999999999995</v>
      </c>
      <c r="L201">
        <f>17*4.381</f>
        <v>74.477000000000004</v>
      </c>
      <c r="M201">
        <f>17*4.381</f>
        <v>74.477000000000004</v>
      </c>
      <c r="N201">
        <f>17*4.381</f>
        <v>74.477000000000004</v>
      </c>
      <c r="O201">
        <f>15*5.822</f>
        <v>87.33</v>
      </c>
      <c r="P201">
        <f>15*5.822</f>
        <v>87.33</v>
      </c>
      <c r="Q201">
        <f>15*5.822</f>
        <v>87.33</v>
      </c>
      <c r="R201">
        <f>20*4.326</f>
        <v>86.52</v>
      </c>
      <c r="S201">
        <f>20*4.326</f>
        <v>86.52</v>
      </c>
      <c r="T201">
        <f>20*4.326</f>
        <v>86.52</v>
      </c>
      <c r="U201">
        <f>17*4.657</f>
        <v>79.168999999999997</v>
      </c>
      <c r="V201">
        <f>17*4.657</f>
        <v>79.168999999999997</v>
      </c>
      <c r="W201">
        <f>7*4.657</f>
        <v>32.599000000000004</v>
      </c>
      <c r="X201">
        <f>16*5.793</f>
        <v>92.688000000000002</v>
      </c>
      <c r="Y201">
        <f>16*5.793</f>
        <v>92.688000000000002</v>
      </c>
      <c r="Z201">
        <f>16*5.793</f>
        <v>92.688000000000002</v>
      </c>
    </row>
    <row r="202" spans="1:37" x14ac:dyDescent="0.2">
      <c r="A202" t="s">
        <v>326</v>
      </c>
      <c r="B202" t="s">
        <v>342</v>
      </c>
      <c r="C202">
        <f>SUM(Table1[[#This Row],[1]:[62]])</f>
        <v>1734.4109999999996</v>
      </c>
      <c r="D202">
        <f>13*5.278</f>
        <v>68.61399999999999</v>
      </c>
      <c r="E202">
        <f>16*5.278</f>
        <v>84.447999999999993</v>
      </c>
      <c r="F202">
        <f>19*5.412</f>
        <v>102.828</v>
      </c>
      <c r="G202">
        <f>22*5.412</f>
        <v>119.06399999999999</v>
      </c>
      <c r="H202">
        <f>18*4.909</f>
        <v>88.361999999999995</v>
      </c>
      <c r="I202">
        <f>22*4.909</f>
        <v>107.99799999999999</v>
      </c>
      <c r="J202">
        <f>23*3.337</f>
        <v>76.751000000000005</v>
      </c>
      <c r="K202">
        <f>27*3.337</f>
        <v>90.099000000000004</v>
      </c>
      <c r="L202">
        <f>25*4.657</f>
        <v>116.425</v>
      </c>
      <c r="M202">
        <f>21*4.326</f>
        <v>90.845999999999989</v>
      </c>
      <c r="N202">
        <f>26*4.326</f>
        <v>112.47599999999998</v>
      </c>
      <c r="O202">
        <f>18*5.891</f>
        <v>106.038</v>
      </c>
      <c r="P202">
        <f>12*5.891</f>
        <v>70.692000000000007</v>
      </c>
      <c r="Q202">
        <f>12*7.004</f>
        <v>84.048000000000002</v>
      </c>
      <c r="R202">
        <f>19*4.381</f>
        <v>83.239000000000004</v>
      </c>
      <c r="S202">
        <f>23*4.381</f>
        <v>100.76300000000001</v>
      </c>
      <c r="T202">
        <f>18*5.793</f>
        <v>104.274</v>
      </c>
      <c r="U202">
        <f>22*5.793</f>
        <v>127.446</v>
      </c>
    </row>
    <row r="203" spans="1:37" x14ac:dyDescent="0.2">
      <c r="A203" t="s">
        <v>151</v>
      </c>
      <c r="B203" t="s">
        <v>152</v>
      </c>
      <c r="C203">
        <f>SUM(Table1[[#This Row],[1]:[62]])</f>
        <v>1733.0369999999996</v>
      </c>
      <c r="D203">
        <f>7*7.004</f>
        <v>49.027999999999999</v>
      </c>
      <c r="E203">
        <f>12*7.004</f>
        <v>84.048000000000002</v>
      </c>
      <c r="F203">
        <f>18*4.428</f>
        <v>79.703999999999994</v>
      </c>
      <c r="G203">
        <f>20*4.428</f>
        <v>88.56</v>
      </c>
      <c r="H203">
        <f>17*4.657</f>
        <v>79.168999999999997</v>
      </c>
      <c r="I203">
        <f>17*4.657</f>
        <v>79.168999999999997</v>
      </c>
      <c r="J203">
        <f>25*2.897</f>
        <v>72.424999999999997</v>
      </c>
      <c r="K203">
        <f>25*2.897</f>
        <v>72.424999999999997</v>
      </c>
      <c r="L203">
        <f>18*4.426</f>
        <v>79.668000000000006</v>
      </c>
      <c r="M203">
        <f>18*4.426</f>
        <v>79.668000000000006</v>
      </c>
      <c r="N203">
        <f>18*4.426</f>
        <v>79.668000000000006</v>
      </c>
      <c r="O203">
        <f>25*3.925</f>
        <v>98.125</v>
      </c>
      <c r="P203">
        <f>4*3.925</f>
        <v>15.7</v>
      </c>
      <c r="Q203">
        <f>82*1.104</f>
        <v>90.528000000000006</v>
      </c>
      <c r="R203">
        <f>15*6.515</f>
        <v>97.724999999999994</v>
      </c>
      <c r="S203">
        <f>15*6.515</f>
        <v>97.724999999999994</v>
      </c>
      <c r="T203">
        <f>15*6.515</f>
        <v>97.724999999999994</v>
      </c>
      <c r="U203">
        <f>17*3.634</f>
        <v>61.777999999999999</v>
      </c>
      <c r="V203">
        <f>25*2.874</f>
        <v>71.850000000000009</v>
      </c>
      <c r="W203">
        <f>25*2.874</f>
        <v>71.850000000000009</v>
      </c>
      <c r="X203">
        <f>29*3.161</f>
        <v>91.668999999999997</v>
      </c>
      <c r="Y203">
        <f>30*3.161</f>
        <v>94.83</v>
      </c>
    </row>
    <row r="204" spans="1:37" x14ac:dyDescent="0.2">
      <c r="A204" t="s">
        <v>316</v>
      </c>
      <c r="B204" t="s">
        <v>1395</v>
      </c>
      <c r="C204">
        <f>SUM(Table1[[#This Row],[1]:[62]])</f>
        <v>1732.2189999999996</v>
      </c>
      <c r="D204">
        <f>20*5.278</f>
        <v>105.55999999999999</v>
      </c>
      <c r="E204">
        <f>16*5.278</f>
        <v>84.447999999999993</v>
      </c>
      <c r="F204">
        <f>19*5.412</f>
        <v>102.828</v>
      </c>
      <c r="G204">
        <f>22*5.412</f>
        <v>119.06399999999999</v>
      </c>
      <c r="H204">
        <f>18*4.909</f>
        <v>88.361999999999995</v>
      </c>
      <c r="I204">
        <f>21*4.909</f>
        <v>103.089</v>
      </c>
      <c r="J204">
        <f>17*3.337</f>
        <v>56.729000000000006</v>
      </c>
      <c r="K204">
        <f>21*4.657</f>
        <v>97.796999999999997</v>
      </c>
      <c r="L204">
        <f>25*4.657</f>
        <v>116.425</v>
      </c>
      <c r="M204">
        <f>21*4.326</f>
        <v>90.845999999999989</v>
      </c>
      <c r="N204">
        <f>26*4.326</f>
        <v>112.47599999999998</v>
      </c>
      <c r="O204">
        <f>18*5.891</f>
        <v>106.038</v>
      </c>
      <c r="P204">
        <f>12*5.891</f>
        <v>70.692000000000007</v>
      </c>
      <c r="Q204">
        <f>12*7.004</f>
        <v>84.048000000000002</v>
      </c>
      <c r="R204">
        <f>14*4.381</f>
        <v>61.334000000000003</v>
      </c>
      <c r="S204">
        <f>23*4.381</f>
        <v>100.76300000000001</v>
      </c>
      <c r="T204">
        <f>18*5.793</f>
        <v>104.274</v>
      </c>
      <c r="U204">
        <f>22*5.793</f>
        <v>127.446</v>
      </c>
    </row>
    <row r="205" spans="1:37" x14ac:dyDescent="0.2">
      <c r="A205" t="s">
        <v>1070</v>
      </c>
      <c r="B205" t="s">
        <v>1071</v>
      </c>
      <c r="C205">
        <f>SUM(Table1[[#This Row],[1]:[62]])</f>
        <v>1717.9829999999997</v>
      </c>
      <c r="D205">
        <f>44*2.897</f>
        <v>127.46799999999999</v>
      </c>
      <c r="E205">
        <f>35*3.83</f>
        <v>134.05000000000001</v>
      </c>
      <c r="F205">
        <f>35*3.925</f>
        <v>137.375</v>
      </c>
      <c r="G205">
        <f>35*3.925</f>
        <v>137.375</v>
      </c>
      <c r="H205">
        <f>9*2.647</f>
        <v>23.822999999999997</v>
      </c>
      <c r="I205">
        <f>75*2.012</f>
        <v>150.9</v>
      </c>
      <c r="J205">
        <f>20*6.515</f>
        <v>130.29999999999998</v>
      </c>
      <c r="K205">
        <f>33*3.634</f>
        <v>119.922</v>
      </c>
      <c r="L205">
        <f>75*1.439</f>
        <v>107.92500000000001</v>
      </c>
      <c r="M205">
        <f>35*3.602</f>
        <v>126.07</v>
      </c>
      <c r="N205">
        <f>35*3.602</f>
        <v>126.07</v>
      </c>
      <c r="O205">
        <f>35*3.161</f>
        <v>110.63500000000001</v>
      </c>
      <c r="P205">
        <f>90*1.633</f>
        <v>146.97</v>
      </c>
      <c r="Q205">
        <f>65*2.14</f>
        <v>139.1</v>
      </c>
    </row>
    <row r="206" spans="1:37" x14ac:dyDescent="0.2">
      <c r="A206" t="s">
        <v>322</v>
      </c>
      <c r="B206" t="s">
        <v>340</v>
      </c>
      <c r="C206">
        <f>SUM(Table1[[#This Row],[1]:[62]])</f>
        <v>1707.0309999999999</v>
      </c>
      <c r="D206">
        <f>20*5.278</f>
        <v>105.55999999999999</v>
      </c>
      <c r="E206">
        <f>16*5.278</f>
        <v>84.447999999999993</v>
      </c>
      <c r="F206">
        <f>19*5.412</f>
        <v>102.828</v>
      </c>
      <c r="G206">
        <f>22*5.412</f>
        <v>119.06399999999999</v>
      </c>
      <c r="H206">
        <f>18*4.909</f>
        <v>88.361999999999995</v>
      </c>
      <c r="I206">
        <f>22*4.909</f>
        <v>107.99799999999999</v>
      </c>
      <c r="J206">
        <f>23*3.337</f>
        <v>76.751000000000005</v>
      </c>
      <c r="K206">
        <f>27*3.337</f>
        <v>90.099000000000004</v>
      </c>
      <c r="L206">
        <f>21*4.657</f>
        <v>97.796999999999997</v>
      </c>
      <c r="M206">
        <f>25*4.657</f>
        <v>116.425</v>
      </c>
      <c r="N206">
        <f>1*4.326</f>
        <v>4.3259999999999996</v>
      </c>
      <c r="O206">
        <f>26*4.326</f>
        <v>112.47599999999998</v>
      </c>
      <c r="P206">
        <f>18*5.891</f>
        <v>106.038</v>
      </c>
      <c r="Q206">
        <f>9*5.891</f>
        <v>53.018999999999998</v>
      </c>
      <c r="R206">
        <f>12*7.004</f>
        <v>84.048000000000002</v>
      </c>
      <c r="S206">
        <f>19*4.381</f>
        <v>83.239000000000004</v>
      </c>
      <c r="T206">
        <f>23*4.381</f>
        <v>100.76300000000001</v>
      </c>
      <c r="U206">
        <f>18*5.793</f>
        <v>104.274</v>
      </c>
      <c r="V206">
        <f>12*5.793</f>
        <v>69.516000000000005</v>
      </c>
    </row>
    <row r="207" spans="1:37" x14ac:dyDescent="0.2">
      <c r="A207" t="s">
        <v>327</v>
      </c>
      <c r="B207" t="s">
        <v>106</v>
      </c>
      <c r="C207">
        <f>SUM(Table1[[#This Row],[1]:[62]])</f>
        <v>1703.683</v>
      </c>
      <c r="D207">
        <f>16*5.278</f>
        <v>84.447999999999993</v>
      </c>
      <c r="E207">
        <f>19*5.412</f>
        <v>102.828</v>
      </c>
      <c r="F207">
        <f>22*5.412</f>
        <v>119.06399999999999</v>
      </c>
      <c r="G207">
        <f>18*4.909</f>
        <v>88.361999999999995</v>
      </c>
      <c r="H207">
        <f>22*4.909</f>
        <v>107.99799999999999</v>
      </c>
      <c r="I207">
        <f>23*3.337</f>
        <v>76.751000000000005</v>
      </c>
      <c r="J207">
        <f>20*3.337</f>
        <v>66.740000000000009</v>
      </c>
      <c r="K207">
        <f>21*4.657</f>
        <v>97.796999999999997</v>
      </c>
      <c r="L207">
        <f>25*4.657</f>
        <v>116.425</v>
      </c>
      <c r="M207">
        <f>12*4.326</f>
        <v>51.911999999999992</v>
      </c>
      <c r="N207">
        <f>26*4.326</f>
        <v>112.47599999999998</v>
      </c>
      <c r="O207">
        <f>18*5.891</f>
        <v>106.038</v>
      </c>
      <c r="P207">
        <f>12*5.891</f>
        <v>70.692000000000007</v>
      </c>
      <c r="Q207">
        <f>12*7.004</f>
        <v>84.048000000000002</v>
      </c>
      <c r="R207">
        <f>19*4.381</f>
        <v>83.239000000000004</v>
      </c>
      <c r="S207">
        <f>23*4.381</f>
        <v>100.76300000000001</v>
      </c>
      <c r="T207">
        <f>14*5.793</f>
        <v>81.102000000000004</v>
      </c>
      <c r="U207">
        <f>10*6.12</f>
        <v>61.2</v>
      </c>
      <c r="V207">
        <f>15*6.12</f>
        <v>91.8</v>
      </c>
    </row>
    <row r="208" spans="1:37" x14ac:dyDescent="0.2">
      <c r="A208" t="s">
        <v>878</v>
      </c>
      <c r="B208" t="s">
        <v>937</v>
      </c>
      <c r="C208">
        <f>SUM(Table1[[#This Row],[1]:[62]])</f>
        <v>1698.9260000000002</v>
      </c>
      <c r="D208">
        <f>20*4.657</f>
        <v>93.14</v>
      </c>
      <c r="E208">
        <f>18*4.657</f>
        <v>83.825999999999993</v>
      </c>
      <c r="F208">
        <f>19*4.574</f>
        <v>86.905999999999992</v>
      </c>
      <c r="G208">
        <f>10*4.574</f>
        <v>45.739999999999995</v>
      </c>
      <c r="H208">
        <f>12*5.39</f>
        <v>64.679999999999993</v>
      </c>
      <c r="I208">
        <f>16*5.39</f>
        <v>86.24</v>
      </c>
      <c r="J208">
        <f>12*5.39</f>
        <v>64.679999999999993</v>
      </c>
      <c r="K208">
        <f>14*5.281</f>
        <v>73.933999999999997</v>
      </c>
      <c r="L208">
        <f>15*5.281</f>
        <v>79.214999999999989</v>
      </c>
      <c r="M208">
        <f>12*5.281</f>
        <v>63.372</v>
      </c>
      <c r="N208">
        <f>12*5.891</f>
        <v>70.692000000000007</v>
      </c>
      <c r="O208">
        <f>12*5.891</f>
        <v>70.692000000000007</v>
      </c>
      <c r="P208">
        <f>11*5.891</f>
        <v>64.801000000000002</v>
      </c>
      <c r="Q208">
        <f>15*4.259</f>
        <v>63.885000000000005</v>
      </c>
      <c r="R208">
        <f>16*4.259</f>
        <v>68.144000000000005</v>
      </c>
      <c r="S208">
        <f>5*4.259</f>
        <v>21.295000000000002</v>
      </c>
      <c r="T208">
        <f>9*7.004</f>
        <v>63.035999999999994</v>
      </c>
      <c r="U208">
        <f>9*7.004</f>
        <v>63.035999999999994</v>
      </c>
      <c r="V208">
        <f>11*7.004</f>
        <v>77.043999999999997</v>
      </c>
      <c r="W208">
        <f>15*4.381</f>
        <v>65.715000000000003</v>
      </c>
      <c r="X208">
        <f>15*4.381</f>
        <v>65.715000000000003</v>
      </c>
      <c r="Y208">
        <f>13*4.381</f>
        <v>56.953000000000003</v>
      </c>
      <c r="Z208">
        <f>11*5.891</f>
        <v>64.801000000000002</v>
      </c>
      <c r="AA208">
        <f>12*5.891</f>
        <v>70.692000000000007</v>
      </c>
      <c r="AB208">
        <f>12*5.891</f>
        <v>70.692000000000007</v>
      </c>
    </row>
    <row r="209" spans="1:34" x14ac:dyDescent="0.2">
      <c r="A209" t="s">
        <v>124</v>
      </c>
      <c r="B209" t="s">
        <v>125</v>
      </c>
      <c r="C209">
        <f>SUM(Table1[[#This Row],[1]:[62]])</f>
        <v>1696.2829999999999</v>
      </c>
      <c r="D209">
        <f>21*4.326</f>
        <v>90.845999999999989</v>
      </c>
      <c r="E209">
        <f>22*4.326</f>
        <v>95.171999999999997</v>
      </c>
      <c r="F209">
        <f>15*4.653</f>
        <v>69.794999999999987</v>
      </c>
      <c r="G209">
        <f>10*4.653</f>
        <v>46.529999999999994</v>
      </c>
      <c r="H209">
        <f>1*4.653</f>
        <v>4.6529999999999996</v>
      </c>
      <c r="I209">
        <f>15*5.822</f>
        <v>87.33</v>
      </c>
      <c r="J209">
        <f>10*5.822</f>
        <v>58.22</v>
      </c>
      <c r="K209">
        <f>15*5.822</f>
        <v>87.33</v>
      </c>
      <c r="L209">
        <f>12*5.793</f>
        <v>69.516000000000005</v>
      </c>
      <c r="M209">
        <f>18*5.793</f>
        <v>104.274</v>
      </c>
      <c r="N209">
        <f>21*4.555</f>
        <v>95.655000000000001</v>
      </c>
      <c r="O209">
        <f>19*4.555</f>
        <v>86.544999999999987</v>
      </c>
      <c r="P209">
        <f>7*7.004</f>
        <v>49.027999999999999</v>
      </c>
      <c r="Q209">
        <f>12*7.004</f>
        <v>84.048000000000002</v>
      </c>
      <c r="R209">
        <f>18*4.428</f>
        <v>79.703999999999994</v>
      </c>
      <c r="S209">
        <f>20*4.428</f>
        <v>88.56</v>
      </c>
      <c r="T209">
        <f>17*4.657</f>
        <v>79.168999999999997</v>
      </c>
      <c r="U209">
        <f>20*4.428</f>
        <v>88.56</v>
      </c>
      <c r="V209">
        <f>14*4.428</f>
        <v>61.991999999999997</v>
      </c>
      <c r="W209">
        <f>18*4.428</f>
        <v>79.703999999999994</v>
      </c>
      <c r="X209">
        <f>2*4.653</f>
        <v>9.3059999999999992</v>
      </c>
      <c r="Y209">
        <f>2*4.653</f>
        <v>9.3059999999999992</v>
      </c>
      <c r="Z209">
        <f>15*5.345</f>
        <v>80.174999999999997</v>
      </c>
      <c r="AA209">
        <f>17*5.345</f>
        <v>90.864999999999995</v>
      </c>
    </row>
    <row r="210" spans="1:34" x14ac:dyDescent="0.2">
      <c r="A210" t="s">
        <v>321</v>
      </c>
      <c r="B210" t="s">
        <v>339</v>
      </c>
      <c r="C210">
        <f>SUM(Table1[[#This Row],[1]:[62]])</f>
        <v>1692.7149999999997</v>
      </c>
      <c r="D210">
        <f>20*5.278</f>
        <v>105.55999999999999</v>
      </c>
      <c r="E210">
        <f>16*5.278</f>
        <v>84.447999999999993</v>
      </c>
      <c r="F210">
        <f>2*5.412</f>
        <v>10.824</v>
      </c>
      <c r="G210">
        <f>22*5.412</f>
        <v>119.06399999999999</v>
      </c>
      <c r="H210">
        <f>3*4.909</f>
        <v>14.727</v>
      </c>
      <c r="I210">
        <f>21*4.909</f>
        <v>103.089</v>
      </c>
      <c r="J210">
        <f>23*3.337</f>
        <v>76.751000000000005</v>
      </c>
      <c r="K210">
        <f>27*3.337</f>
        <v>90.099000000000004</v>
      </c>
      <c r="L210">
        <f>21*4.657</f>
        <v>97.796999999999997</v>
      </c>
      <c r="M210">
        <f>25*4.657</f>
        <v>116.425</v>
      </c>
      <c r="N210">
        <f>21*4.326</f>
        <v>90.845999999999989</v>
      </c>
      <c r="O210">
        <f>26*4.326</f>
        <v>112.47599999999998</v>
      </c>
      <c r="P210">
        <f>18*5.891</f>
        <v>106.038</v>
      </c>
      <c r="Q210">
        <f>11*5.891</f>
        <v>64.801000000000002</v>
      </c>
      <c r="R210">
        <f>12*7.004</f>
        <v>84.048000000000002</v>
      </c>
      <c r="S210">
        <f>19*4.381</f>
        <v>83.239000000000004</v>
      </c>
      <c r="T210">
        <f>23*4.381</f>
        <v>100.76300000000001</v>
      </c>
      <c r="U210">
        <f>18*5.793</f>
        <v>104.274</v>
      </c>
      <c r="V210">
        <f>22*5.793</f>
        <v>127.446</v>
      </c>
    </row>
    <row r="211" spans="1:34" x14ac:dyDescent="0.2">
      <c r="A211" t="s">
        <v>871</v>
      </c>
      <c r="B211" t="s">
        <v>883</v>
      </c>
      <c r="C211">
        <f>SUM(Table1[[#This Row],[1]:[62]])</f>
        <v>1687.42</v>
      </c>
      <c r="D211">
        <f>20*4.226</f>
        <v>84.52</v>
      </c>
      <c r="E211">
        <f>18*4.226</f>
        <v>76.067999999999998</v>
      </c>
      <c r="F211">
        <f>14*7.004</f>
        <v>98.055999999999997</v>
      </c>
      <c r="G211">
        <f>12*7.004</f>
        <v>84.048000000000002</v>
      </c>
      <c r="H211">
        <f>17*4.259</f>
        <v>72.403000000000006</v>
      </c>
      <c r="I211">
        <f>19*4.259</f>
        <v>80.921000000000006</v>
      </c>
      <c r="J211">
        <f>18*4.381</f>
        <v>78.858000000000004</v>
      </c>
      <c r="K211">
        <f>19*4.381</f>
        <v>83.239000000000004</v>
      </c>
      <c r="L211">
        <f>17*5.822</f>
        <v>98.974000000000004</v>
      </c>
      <c r="M211">
        <f>15*5.822</f>
        <v>87.33</v>
      </c>
      <c r="N211">
        <f>17*4.909</f>
        <v>83.453000000000003</v>
      </c>
      <c r="O211">
        <f>16*4.909</f>
        <v>78.543999999999997</v>
      </c>
      <c r="P211">
        <f>21*4.326</f>
        <v>90.845999999999989</v>
      </c>
      <c r="Q211">
        <f>22*4.326</f>
        <v>95.171999999999997</v>
      </c>
      <c r="R211">
        <f>20*4.657</f>
        <v>93.14</v>
      </c>
      <c r="S211">
        <f>18*4.657</f>
        <v>83.825999999999993</v>
      </c>
      <c r="T211">
        <f>19*4.574</f>
        <v>86.905999999999992</v>
      </c>
      <c r="U211">
        <f>10*4.574</f>
        <v>45.739999999999995</v>
      </c>
      <c r="V211">
        <f>15*5.793</f>
        <v>86.894999999999996</v>
      </c>
      <c r="W211">
        <f>17*5.793</f>
        <v>98.481000000000009</v>
      </c>
    </row>
    <row r="212" spans="1:34" x14ac:dyDescent="0.2">
      <c r="A212" t="s">
        <v>362</v>
      </c>
      <c r="B212" t="s">
        <v>887</v>
      </c>
      <c r="C212">
        <f>SUM(Table1[[#This Row],[1]:[62]])</f>
        <v>1687.42</v>
      </c>
      <c r="D212">
        <f>20*4.226</f>
        <v>84.52</v>
      </c>
      <c r="E212">
        <f>18*4.226</f>
        <v>76.067999999999998</v>
      </c>
      <c r="F212">
        <f>14*7.004</f>
        <v>98.055999999999997</v>
      </c>
      <c r="G212">
        <f>12*7.004</f>
        <v>84.048000000000002</v>
      </c>
      <c r="H212">
        <f>17*4.259</f>
        <v>72.403000000000006</v>
      </c>
      <c r="I212">
        <f>19*4.259</f>
        <v>80.921000000000006</v>
      </c>
      <c r="J212">
        <f>18*4.381</f>
        <v>78.858000000000004</v>
      </c>
      <c r="K212">
        <f>19*4.381</f>
        <v>83.239000000000004</v>
      </c>
      <c r="L212">
        <f>17*5.822</f>
        <v>98.974000000000004</v>
      </c>
      <c r="M212">
        <f>15*5.822</f>
        <v>87.33</v>
      </c>
      <c r="N212">
        <f>17*4.909</f>
        <v>83.453000000000003</v>
      </c>
      <c r="O212">
        <f>16*4.909</f>
        <v>78.543999999999997</v>
      </c>
      <c r="P212">
        <f>21*4.326</f>
        <v>90.845999999999989</v>
      </c>
      <c r="Q212">
        <f>22*4.326</f>
        <v>95.171999999999997</v>
      </c>
      <c r="R212">
        <f>20*4.657</f>
        <v>93.14</v>
      </c>
      <c r="S212">
        <f>18*4.657</f>
        <v>83.825999999999993</v>
      </c>
      <c r="T212">
        <f>19*4.574</f>
        <v>86.905999999999992</v>
      </c>
      <c r="U212">
        <f>10*4.574</f>
        <v>45.739999999999995</v>
      </c>
      <c r="V212">
        <f>15*5.793</f>
        <v>86.894999999999996</v>
      </c>
      <c r="W212">
        <f>17*5.793</f>
        <v>98.481000000000009</v>
      </c>
    </row>
    <row r="213" spans="1:34" x14ac:dyDescent="0.2">
      <c r="A213" t="s">
        <v>1072</v>
      </c>
      <c r="B213" t="s">
        <v>1396</v>
      </c>
      <c r="C213">
        <f>SUM(Table1[[#This Row],[1]:[62]])</f>
        <v>1687.2049999999997</v>
      </c>
      <c r="D213">
        <f>44*2.897</f>
        <v>127.46799999999999</v>
      </c>
      <c r="E213">
        <f>35*3.83</f>
        <v>134.05000000000001</v>
      </c>
      <c r="F213">
        <f>35*3.925</f>
        <v>137.375</v>
      </c>
      <c r="G213">
        <f>35*3.925</f>
        <v>137.375</v>
      </c>
      <c r="H213">
        <f>45*2.647</f>
        <v>119.11499999999999</v>
      </c>
      <c r="I213">
        <f>75*2.012</f>
        <v>150.9</v>
      </c>
      <c r="J213">
        <f>20*6.515</f>
        <v>130.29999999999998</v>
      </c>
      <c r="K213">
        <f>33*3.634</f>
        <v>119.922</v>
      </c>
      <c r="L213">
        <f>75*1.439</f>
        <v>107.92500000000001</v>
      </c>
      <c r="M213">
        <f>35*3.602</f>
        <v>126.07</v>
      </c>
      <c r="N213">
        <f>35*3.161</f>
        <v>110.63500000000001</v>
      </c>
      <c r="O213">
        <f>90*1.633</f>
        <v>146.97</v>
      </c>
      <c r="P213">
        <f>65*2.14</f>
        <v>139.1</v>
      </c>
    </row>
    <row r="214" spans="1:34" x14ac:dyDescent="0.2">
      <c r="A214" t="s">
        <v>616</v>
      </c>
      <c r="B214" t="s">
        <v>1397</v>
      </c>
      <c r="C214">
        <f>SUM(Table1[[#This Row],[1]:[62]])</f>
        <v>1684.0689999999997</v>
      </c>
      <c r="D214">
        <f>15*4.226</f>
        <v>63.39</v>
      </c>
      <c r="E214">
        <f>17*4.226</f>
        <v>71.841999999999999</v>
      </c>
      <c r="F214">
        <f>17*4.226</f>
        <v>71.841999999999999</v>
      </c>
      <c r="G214">
        <f>15*4.085</f>
        <v>61.274999999999999</v>
      </c>
      <c r="H214">
        <f>15*4.085</f>
        <v>61.274999999999999</v>
      </c>
      <c r="I214">
        <f>15*4.085</f>
        <v>61.274999999999999</v>
      </c>
      <c r="J214">
        <f>14*5.793</f>
        <v>81.102000000000004</v>
      </c>
      <c r="K214">
        <f>14*5.793</f>
        <v>81.102000000000004</v>
      </c>
      <c r="L214">
        <f>11*5.793</f>
        <v>63.722999999999999</v>
      </c>
      <c r="M214">
        <f>15*5.245</f>
        <v>78.674999999999997</v>
      </c>
      <c r="N214">
        <f>16*5.245</f>
        <v>83.92</v>
      </c>
      <c r="O214">
        <f>17*5.245</f>
        <v>89.165000000000006</v>
      </c>
      <c r="P214">
        <f>13*4.909</f>
        <v>63.817</v>
      </c>
      <c r="Q214">
        <f>16*4.909</f>
        <v>78.543999999999997</v>
      </c>
      <c r="R214">
        <f>19*4.657</f>
        <v>88.483000000000004</v>
      </c>
      <c r="S214">
        <f>10*4.657</f>
        <v>46.57</v>
      </c>
      <c r="T214">
        <f>4*4.657</f>
        <v>18.628</v>
      </c>
      <c r="U214">
        <f>17*4.226</f>
        <v>71.841999999999999</v>
      </c>
      <c r="V214">
        <f>17*4.226</f>
        <v>71.841999999999999</v>
      </c>
      <c r="W214">
        <f>16*4.226</f>
        <v>67.616</v>
      </c>
      <c r="X214">
        <f>16*4.226</f>
        <v>67.616</v>
      </c>
      <c r="Y214">
        <f>17*5.345</f>
        <v>90.864999999999995</v>
      </c>
      <c r="Z214">
        <f>13*5.345</f>
        <v>69.484999999999999</v>
      </c>
      <c r="AA214">
        <f>15*5.345</f>
        <v>80.174999999999997</v>
      </c>
    </row>
    <row r="215" spans="1:34" x14ac:dyDescent="0.2">
      <c r="A215" t="s">
        <v>100</v>
      </c>
      <c r="B215" t="s">
        <v>416</v>
      </c>
      <c r="C215">
        <f>SUM(Table1[[#This Row],[1]:[62]])</f>
        <v>1683.241</v>
      </c>
      <c r="D215">
        <f>15*3.185</f>
        <v>47.774999999999999</v>
      </c>
      <c r="E215">
        <f>13*3.185</f>
        <v>41.405000000000001</v>
      </c>
      <c r="F215">
        <f>18*3.185</f>
        <v>57.33</v>
      </c>
      <c r="G215">
        <f>9*5.891</f>
        <v>53.018999999999998</v>
      </c>
      <c r="H215">
        <f>9*5.891</f>
        <v>53.018999999999998</v>
      </c>
      <c r="I215">
        <f>11*5.891</f>
        <v>64.801000000000002</v>
      </c>
      <c r="J215">
        <f>3*4.778</f>
        <v>14.334</v>
      </c>
      <c r="K215">
        <f>11*4.778</f>
        <v>52.557999999999993</v>
      </c>
      <c r="L215">
        <f>14*4.778</f>
        <v>66.891999999999996</v>
      </c>
      <c r="M215">
        <f>15*3.792</f>
        <v>56.879999999999995</v>
      </c>
      <c r="N215">
        <f>19*3.792</f>
        <v>72.048000000000002</v>
      </c>
      <c r="O215">
        <f>15*4.332</f>
        <v>64.98</v>
      </c>
      <c r="P215">
        <f>15*4.332</f>
        <v>64.98</v>
      </c>
      <c r="Q215">
        <f>7*4.332</f>
        <v>30.323999999999998</v>
      </c>
      <c r="R215">
        <f>12*4.259</f>
        <v>51.108000000000004</v>
      </c>
      <c r="S215">
        <f>11*4.259</f>
        <v>46.849000000000004</v>
      </c>
      <c r="T215">
        <f>6*4.259</f>
        <v>25.554000000000002</v>
      </c>
      <c r="U215">
        <f>20*2.039</f>
        <v>40.78</v>
      </c>
      <c r="V215">
        <f>20*2.039</f>
        <v>40.78</v>
      </c>
      <c r="W215">
        <f>23*2.039</f>
        <v>46.897000000000006</v>
      </c>
      <c r="X215">
        <f>14*4.003</f>
        <v>56.042000000000002</v>
      </c>
      <c r="Y215">
        <f>14*4.003</f>
        <v>56.042000000000002</v>
      </c>
      <c r="Z215">
        <f>17*4.003</f>
        <v>68.051000000000002</v>
      </c>
      <c r="AA215">
        <f>22*2.64</f>
        <v>58.080000000000005</v>
      </c>
      <c r="AB215">
        <f>20*2.64</f>
        <v>52.800000000000004</v>
      </c>
      <c r="AC215">
        <f>23*2.64</f>
        <v>60.720000000000006</v>
      </c>
      <c r="AD215">
        <f>14*3.916</f>
        <v>54.823999999999998</v>
      </c>
      <c r="AE215">
        <f>14*3.916</f>
        <v>54.823999999999998</v>
      </c>
      <c r="AF215">
        <f>18*3.916</f>
        <v>70.488</v>
      </c>
      <c r="AG215">
        <f>13*5.891</f>
        <v>76.582999999999998</v>
      </c>
      <c r="AH215">
        <f>14*5.891</f>
        <v>82.474000000000004</v>
      </c>
    </row>
    <row r="216" spans="1:34" x14ac:dyDescent="0.2">
      <c r="A216" t="s">
        <v>135</v>
      </c>
      <c r="B216" t="s">
        <v>136</v>
      </c>
      <c r="C216">
        <f>SUM(Table1[[#This Row],[1]:[62]])</f>
        <v>1681.4900000000005</v>
      </c>
      <c r="D216">
        <f>21*4.326</f>
        <v>90.845999999999989</v>
      </c>
      <c r="E216">
        <f>22*4.326</f>
        <v>95.171999999999997</v>
      </c>
      <c r="F216">
        <f>16*4.653</f>
        <v>74.447999999999993</v>
      </c>
      <c r="G216">
        <f>10*4.653</f>
        <v>46.529999999999994</v>
      </c>
      <c r="H216">
        <f>16*4.653</f>
        <v>74.447999999999993</v>
      </c>
      <c r="I216">
        <f>15*5.822</f>
        <v>87.33</v>
      </c>
      <c r="J216">
        <f>1*5.822</f>
        <v>5.8220000000000001</v>
      </c>
      <c r="K216">
        <f>16*5.822</f>
        <v>93.152000000000001</v>
      </c>
      <c r="L216">
        <f>9*5.793</f>
        <v>52.137</v>
      </c>
      <c r="M216">
        <f>18*5.793</f>
        <v>104.274</v>
      </c>
      <c r="N216">
        <f>21*4.555</f>
        <v>95.655000000000001</v>
      </c>
      <c r="O216">
        <f>19*4.555</f>
        <v>86.544999999999987</v>
      </c>
      <c r="P216">
        <f>20*4.326</f>
        <v>86.52</v>
      </c>
      <c r="Q216">
        <f>20*4.326</f>
        <v>86.52</v>
      </c>
      <c r="R216">
        <f>20*4.326</f>
        <v>86.52</v>
      </c>
      <c r="S216">
        <f>17*4.657</f>
        <v>79.168999999999997</v>
      </c>
      <c r="T216">
        <f>17*4.657</f>
        <v>79.168999999999997</v>
      </c>
      <c r="U216">
        <f>17*4.657</f>
        <v>79.168999999999997</v>
      </c>
      <c r="V216">
        <f>16*5.793</f>
        <v>92.688000000000002</v>
      </c>
      <c r="W216">
        <f>16*5.793</f>
        <v>92.688000000000002</v>
      </c>
      <c r="X216">
        <f>16*5.793</f>
        <v>92.688000000000002</v>
      </c>
    </row>
    <row r="217" spans="1:34" x14ac:dyDescent="0.2">
      <c r="A217" t="s">
        <v>359</v>
      </c>
      <c r="B217" t="s">
        <v>407</v>
      </c>
      <c r="C217">
        <f>SUM(Table1[[#This Row],[1]:[62]])</f>
        <v>1674.5679999999998</v>
      </c>
      <c r="D217">
        <f>15*3.185</f>
        <v>47.774999999999999</v>
      </c>
      <c r="E217">
        <f>13*3.185</f>
        <v>41.405000000000001</v>
      </c>
      <c r="F217">
        <f>18*3.185</f>
        <v>57.33</v>
      </c>
      <c r="G217">
        <f>9*5.891</f>
        <v>53.018999999999998</v>
      </c>
      <c r="H217">
        <f>9*5.891</f>
        <v>53.018999999999998</v>
      </c>
      <c r="I217">
        <f>11*5.891</f>
        <v>64.801000000000002</v>
      </c>
      <c r="J217">
        <f>11*4.778</f>
        <v>52.557999999999993</v>
      </c>
      <c r="K217">
        <f>11*4.778</f>
        <v>52.557999999999993</v>
      </c>
      <c r="L217">
        <f>14*4.778</f>
        <v>66.891999999999996</v>
      </c>
      <c r="M217">
        <f>15*3.792</f>
        <v>56.879999999999995</v>
      </c>
      <c r="N217">
        <f>19*3.792</f>
        <v>72.048000000000002</v>
      </c>
      <c r="O217">
        <f>15*4.332</f>
        <v>64.98</v>
      </c>
      <c r="P217">
        <f>15*4.332</f>
        <v>64.98</v>
      </c>
      <c r="Q217">
        <f>7*4.332</f>
        <v>30.323999999999998</v>
      </c>
      <c r="R217">
        <f>12*4.259</f>
        <v>51.108000000000004</v>
      </c>
      <c r="S217">
        <f>11*4.259</f>
        <v>46.849000000000004</v>
      </c>
      <c r="T217">
        <f>6*4.259</f>
        <v>25.554000000000002</v>
      </c>
      <c r="U217">
        <f>20*2.039</f>
        <v>40.78</v>
      </c>
      <c r="V217">
        <f>20*2.039</f>
        <v>40.78</v>
      </c>
      <c r="W217">
        <f>14*4.003</f>
        <v>56.042000000000002</v>
      </c>
      <c r="X217">
        <f>14*4.003</f>
        <v>56.042000000000002</v>
      </c>
      <c r="Y217">
        <f>17*4.003</f>
        <v>68.051000000000002</v>
      </c>
      <c r="Z217">
        <f>22*2.64</f>
        <v>58.080000000000005</v>
      </c>
      <c r="AA217">
        <f>20*2.64</f>
        <v>52.800000000000004</v>
      </c>
      <c r="AB217">
        <f>23*2.64</f>
        <v>60.720000000000006</v>
      </c>
      <c r="AC217">
        <f>14*3.916</f>
        <v>54.823999999999998</v>
      </c>
      <c r="AD217">
        <f>14*3.916</f>
        <v>54.823999999999998</v>
      </c>
      <c r="AE217">
        <f>18*3.916</f>
        <v>70.488</v>
      </c>
      <c r="AF217">
        <f>13*5.891</f>
        <v>76.582999999999998</v>
      </c>
      <c r="AG217">
        <f>14*5.891</f>
        <v>82.474000000000004</v>
      </c>
    </row>
    <row r="218" spans="1:34" x14ac:dyDescent="0.2">
      <c r="A218" t="s">
        <v>1074</v>
      </c>
      <c r="B218" t="s">
        <v>1075</v>
      </c>
      <c r="C218">
        <f>SUM(Table1[[#This Row],[1]:[62]])</f>
        <v>1671.3709999999996</v>
      </c>
      <c r="D218">
        <f>1*2.897</f>
        <v>2.8969999999999998</v>
      </c>
      <c r="E218">
        <f>35*3.83</f>
        <v>134.05000000000001</v>
      </c>
      <c r="F218">
        <f>31*3.925</f>
        <v>121.675</v>
      </c>
      <c r="G218">
        <f>35*3.925</f>
        <v>137.375</v>
      </c>
      <c r="H218">
        <f>45*2.647</f>
        <v>119.11499999999999</v>
      </c>
      <c r="I218">
        <f>75*2.012</f>
        <v>150.9</v>
      </c>
      <c r="J218">
        <f>20*6.515</f>
        <v>130.29999999999998</v>
      </c>
      <c r="K218">
        <f>33*3.634</f>
        <v>119.922</v>
      </c>
      <c r="L218">
        <f>75*1.439</f>
        <v>107.92500000000001</v>
      </c>
      <c r="M218">
        <f>35*3.602</f>
        <v>126.07</v>
      </c>
      <c r="N218">
        <f>35*3.602</f>
        <v>126.07</v>
      </c>
      <c r="O218">
        <f>35*3.161</f>
        <v>110.63500000000001</v>
      </c>
      <c r="P218">
        <f>89*1.633</f>
        <v>145.33699999999999</v>
      </c>
      <c r="Q218">
        <f>65*2.14</f>
        <v>139.1</v>
      </c>
    </row>
    <row r="219" spans="1:34" x14ac:dyDescent="0.2">
      <c r="A219" t="s">
        <v>320</v>
      </c>
      <c r="B219" t="s">
        <v>344</v>
      </c>
      <c r="C219">
        <f>SUM(Table1[[#This Row],[1]:[62]])</f>
        <v>1667.1329999999996</v>
      </c>
      <c r="D219">
        <f>20*5.278</f>
        <v>105.55999999999999</v>
      </c>
      <c r="E219">
        <f>16*5.278</f>
        <v>84.447999999999993</v>
      </c>
      <c r="F219">
        <f>19*5.412</f>
        <v>102.828</v>
      </c>
      <c r="G219">
        <f>22*5.412</f>
        <v>119.06399999999999</v>
      </c>
      <c r="H219">
        <f>18*4.909</f>
        <v>88.361999999999995</v>
      </c>
      <c r="I219">
        <f>22*4.909</f>
        <v>107.99799999999999</v>
      </c>
      <c r="J219">
        <f>23*3.337</f>
        <v>76.751000000000005</v>
      </c>
      <c r="K219">
        <f>27*3.337</f>
        <v>90.099000000000004</v>
      </c>
      <c r="L219">
        <f>21*4.657</f>
        <v>97.796999999999997</v>
      </c>
      <c r="M219">
        <f>25*4.657</f>
        <v>116.425</v>
      </c>
      <c r="N219">
        <f>21*4.326</f>
        <v>90.845999999999989</v>
      </c>
      <c r="O219">
        <f>26*4.326</f>
        <v>112.47599999999998</v>
      </c>
      <c r="P219">
        <f>18*5.891</f>
        <v>106.038</v>
      </c>
      <c r="Q219">
        <f>11*5.891</f>
        <v>64.801000000000002</v>
      </c>
      <c r="R219">
        <f>12*7.004</f>
        <v>84.048000000000002</v>
      </c>
      <c r="S219">
        <f>19*4.381</f>
        <v>83.239000000000004</v>
      </c>
      <c r="T219">
        <f>6*4.381</f>
        <v>26.286000000000001</v>
      </c>
      <c r="U219">
        <f>18*5.793</f>
        <v>104.274</v>
      </c>
      <c r="V219">
        <f>1*5.793</f>
        <v>5.7930000000000001</v>
      </c>
    </row>
    <row r="220" spans="1:34" x14ac:dyDescent="0.2">
      <c r="A220" t="s">
        <v>286</v>
      </c>
      <c r="B220" t="s">
        <v>1398</v>
      </c>
      <c r="C220">
        <f>SUM(Table1[[#This Row],[1]:[62]])</f>
        <v>1664.3249999999998</v>
      </c>
      <c r="D220">
        <f>2*5.278</f>
        <v>10.555999999999999</v>
      </c>
      <c r="E220">
        <f>16*5.278</f>
        <v>84.447999999999993</v>
      </c>
      <c r="F220">
        <f>19*5.412</f>
        <v>102.828</v>
      </c>
      <c r="G220">
        <f>22*5.412</f>
        <v>119.06399999999999</v>
      </c>
      <c r="H220">
        <f>18*4.909</f>
        <v>88.361999999999995</v>
      </c>
      <c r="I220">
        <f>22*4.909</f>
        <v>107.99799999999999</v>
      </c>
      <c r="J220">
        <f>23*3.337</f>
        <v>76.751000000000005</v>
      </c>
      <c r="K220">
        <f>22*3.337</f>
        <v>73.414000000000001</v>
      </c>
      <c r="L220">
        <f>1*4.657</f>
        <v>4.657</v>
      </c>
      <c r="M220">
        <f>25*4.657</f>
        <v>116.425</v>
      </c>
      <c r="N220">
        <f>21*4.326</f>
        <v>90.845999999999989</v>
      </c>
      <c r="O220">
        <f>26*4.326</f>
        <v>112.47599999999998</v>
      </c>
      <c r="P220">
        <f>18*5.891</f>
        <v>106.038</v>
      </c>
      <c r="Q220">
        <f>12*5.891</f>
        <v>70.692000000000007</v>
      </c>
      <c r="R220">
        <f>12*7.004</f>
        <v>84.048000000000002</v>
      </c>
      <c r="S220">
        <f>19*4.381</f>
        <v>83.239000000000004</v>
      </c>
      <c r="T220">
        <f>23*4.381</f>
        <v>100.76300000000001</v>
      </c>
      <c r="U220">
        <f>18*5.793</f>
        <v>104.274</v>
      </c>
      <c r="V220">
        <f>22*5.793</f>
        <v>127.446</v>
      </c>
    </row>
    <row r="221" spans="1:34" x14ac:dyDescent="0.2">
      <c r="A221" t="s">
        <v>275</v>
      </c>
      <c r="B221" t="s">
        <v>312</v>
      </c>
      <c r="C221">
        <f>SUM(Table1[[#This Row],[1]:[62]])</f>
        <v>1664.2459999999996</v>
      </c>
      <c r="D221">
        <f>20*5.278</f>
        <v>105.55999999999999</v>
      </c>
      <c r="E221">
        <f>16*5.278</f>
        <v>84.447999999999993</v>
      </c>
      <c r="F221">
        <f>19*5.412</f>
        <v>102.828</v>
      </c>
      <c r="G221">
        <f>22*5.412</f>
        <v>119.06399999999999</v>
      </c>
      <c r="H221">
        <f>18*4.909</f>
        <v>88.361999999999995</v>
      </c>
      <c r="I221">
        <f>22*4.909</f>
        <v>107.99799999999999</v>
      </c>
      <c r="J221">
        <f>23*3.337</f>
        <v>76.751000000000005</v>
      </c>
      <c r="K221">
        <f>27*3.337</f>
        <v>90.099000000000004</v>
      </c>
      <c r="L221">
        <f>2*4.657</f>
        <v>9.3140000000000001</v>
      </c>
      <c r="M221">
        <f>21*4.326</f>
        <v>90.845999999999989</v>
      </c>
      <c r="N221">
        <f>26*4.326</f>
        <v>112.47599999999998</v>
      </c>
      <c r="O221">
        <f>18*5.891</f>
        <v>106.038</v>
      </c>
      <c r="P221">
        <f>12*5.891</f>
        <v>70.692000000000007</v>
      </c>
      <c r="Q221">
        <f>12*7.004</f>
        <v>84.048000000000002</v>
      </c>
      <c r="R221">
        <f>19*4.381</f>
        <v>83.239000000000004</v>
      </c>
      <c r="S221">
        <f>23*4.381</f>
        <v>100.76300000000001</v>
      </c>
      <c r="T221">
        <f>18*5.793</f>
        <v>104.274</v>
      </c>
      <c r="U221">
        <f>22*5.793</f>
        <v>127.446</v>
      </c>
    </row>
    <row r="222" spans="1:34" x14ac:dyDescent="0.2">
      <c r="A222" t="s">
        <v>748</v>
      </c>
      <c r="B222" t="s">
        <v>754</v>
      </c>
      <c r="C222">
        <f>SUM(Table1[[#This Row],[1]:[62]])</f>
        <v>1654.1139999999998</v>
      </c>
      <c r="D222">
        <f>14*5.281</f>
        <v>73.933999999999997</v>
      </c>
      <c r="E222">
        <f>15*5.281</f>
        <v>79.214999999999989</v>
      </c>
      <c r="F222">
        <f>11*5.281</f>
        <v>58.090999999999994</v>
      </c>
      <c r="G222">
        <f>15*4.572</f>
        <v>68.58</v>
      </c>
      <c r="H222">
        <f>4*4.572</f>
        <v>18.288</v>
      </c>
      <c r="I222">
        <f>12*4.572</f>
        <v>54.864000000000004</v>
      </c>
      <c r="J222">
        <f>10*5.39</f>
        <v>53.9</v>
      </c>
      <c r="K222">
        <f>14*5.39</f>
        <v>75.459999999999994</v>
      </c>
      <c r="L222">
        <f>15*5.39</f>
        <v>80.849999999999994</v>
      </c>
      <c r="M222">
        <f>16*5.281</f>
        <v>84.495999999999995</v>
      </c>
      <c r="N222">
        <f>16*5.281</f>
        <v>84.495999999999995</v>
      </c>
      <c r="O222">
        <f>3*5.281</f>
        <v>15.843</v>
      </c>
      <c r="P222">
        <f>11*5.543</f>
        <v>60.972999999999999</v>
      </c>
      <c r="Q222">
        <f>13*5.543</f>
        <v>72.058999999999997</v>
      </c>
      <c r="R222">
        <f>6*5.543</f>
        <v>33.258000000000003</v>
      </c>
      <c r="S222">
        <f>15*4.554</f>
        <v>68.31</v>
      </c>
      <c r="T222">
        <f>14*4.554</f>
        <v>63.756</v>
      </c>
      <c r="U222">
        <f>15*4.554</f>
        <v>68.31</v>
      </c>
      <c r="V222">
        <f>14*3.754</f>
        <v>52.555999999999997</v>
      </c>
      <c r="W222">
        <f>16*3.754</f>
        <v>60.064</v>
      </c>
      <c r="X222">
        <f>13*5.543</f>
        <v>72.058999999999997</v>
      </c>
      <c r="Y222">
        <f>13*5.543</f>
        <v>72.058999999999997</v>
      </c>
      <c r="Z222">
        <f>13*5.543</f>
        <v>72.058999999999997</v>
      </c>
      <c r="AA222">
        <f>13*5.543</f>
        <v>72.058999999999997</v>
      </c>
      <c r="AB222">
        <f>12*5.543</f>
        <v>66.516000000000005</v>
      </c>
      <c r="AC222">
        <f>13*5.543</f>
        <v>72.058999999999997</v>
      </c>
    </row>
    <row r="223" spans="1:34" x14ac:dyDescent="0.2">
      <c r="A223" t="s">
        <v>100</v>
      </c>
      <c r="B223" t="s">
        <v>1082</v>
      </c>
      <c r="C223">
        <f>SUM(Table1[[#This Row],[1]:[62]])</f>
        <v>1653.5780000000002</v>
      </c>
      <c r="D223">
        <f>5*2.897</f>
        <v>14.484999999999999</v>
      </c>
      <c r="E223">
        <f>35*3.83</f>
        <v>134.05000000000001</v>
      </c>
      <c r="F223">
        <f>29*3.925</f>
        <v>113.82499999999999</v>
      </c>
      <c r="G223">
        <f>35*3.925</f>
        <v>137.375</v>
      </c>
      <c r="H223">
        <f>45*2.647</f>
        <v>119.11499999999999</v>
      </c>
      <c r="I223">
        <f>72*2.012</f>
        <v>144.864</v>
      </c>
      <c r="J223">
        <f>20*6.515</f>
        <v>130.29999999999998</v>
      </c>
      <c r="K223">
        <f>33*3.634</f>
        <v>119.922</v>
      </c>
      <c r="L223">
        <f>75*1.439</f>
        <v>107.92500000000001</v>
      </c>
      <c r="M223">
        <f>34*3.602</f>
        <v>122.46799999999999</v>
      </c>
      <c r="N223">
        <f>33*3.602</f>
        <v>118.866</v>
      </c>
      <c r="O223">
        <f>33*3.161</f>
        <v>104.313</v>
      </c>
      <c r="P223">
        <f>90*1.633</f>
        <v>146.97</v>
      </c>
      <c r="Q223">
        <f>65*2.14</f>
        <v>139.1</v>
      </c>
    </row>
    <row r="224" spans="1:34" x14ac:dyDescent="0.2">
      <c r="A224" t="s">
        <v>132</v>
      </c>
      <c r="B224" t="s">
        <v>131</v>
      </c>
      <c r="C224">
        <f>SUM(Table1[[#This Row],[1]:[62]])</f>
        <v>1651.6569999999995</v>
      </c>
      <c r="D224">
        <f>21*4.326</f>
        <v>90.845999999999989</v>
      </c>
      <c r="E224">
        <f>12*4.326</f>
        <v>51.911999999999992</v>
      </c>
      <c r="F224">
        <f>16*4.653</f>
        <v>74.447999999999993</v>
      </c>
      <c r="G224">
        <f>10*4.653</f>
        <v>46.529999999999994</v>
      </c>
      <c r="H224">
        <f>16*4.653</f>
        <v>74.447999999999993</v>
      </c>
      <c r="I224">
        <f>15*5.822</f>
        <v>87.33</v>
      </c>
      <c r="J224">
        <f>10*5.822</f>
        <v>58.22</v>
      </c>
      <c r="K224">
        <f>16*5.822</f>
        <v>93.152000000000001</v>
      </c>
      <c r="L224">
        <f>12*5.793</f>
        <v>69.516000000000005</v>
      </c>
      <c r="M224">
        <f>18*5.793</f>
        <v>104.274</v>
      </c>
      <c r="N224">
        <f>21*4.555</f>
        <v>95.655000000000001</v>
      </c>
      <c r="O224">
        <f>19*4.555</f>
        <v>86.544999999999987</v>
      </c>
      <c r="P224">
        <f>7*7.004</f>
        <v>49.027999999999999</v>
      </c>
      <c r="Q224">
        <f>12*7.004</f>
        <v>84.048000000000002</v>
      </c>
      <c r="R224">
        <f>18*4.428</f>
        <v>79.703999999999994</v>
      </c>
      <c r="S224">
        <f>10*4.428</f>
        <v>44.28</v>
      </c>
      <c r="T224">
        <f>14*4.428</f>
        <v>61.991999999999997</v>
      </c>
      <c r="U224">
        <f>17*4.653</f>
        <v>79.100999999999999</v>
      </c>
      <c r="V224">
        <f>12*4.653</f>
        <v>55.835999999999999</v>
      </c>
      <c r="W224">
        <f>19*4.653</f>
        <v>88.406999999999996</v>
      </c>
      <c r="X224">
        <f>16*5.345</f>
        <v>85.52</v>
      </c>
      <c r="Y224">
        <f>17*5.345</f>
        <v>90.864999999999995</v>
      </c>
    </row>
    <row r="225" spans="1:36" x14ac:dyDescent="0.2">
      <c r="A225" t="s">
        <v>388</v>
      </c>
      <c r="B225" t="s">
        <v>402</v>
      </c>
      <c r="C225">
        <f>SUM(Table1[[#This Row],[1]:[62]])</f>
        <v>1636.3260000000002</v>
      </c>
      <c r="D225">
        <f>14*3.185</f>
        <v>44.59</v>
      </c>
      <c r="E225">
        <f>13*3.185</f>
        <v>41.405000000000001</v>
      </c>
      <c r="F225">
        <f>18*3.185</f>
        <v>57.33</v>
      </c>
      <c r="G225">
        <f>9*5.891</f>
        <v>53.018999999999998</v>
      </c>
      <c r="H225">
        <f>9*5.891</f>
        <v>53.018999999999998</v>
      </c>
      <c r="I225">
        <f>11*5.891</f>
        <v>64.801000000000002</v>
      </c>
      <c r="J225">
        <f>11*4.778</f>
        <v>52.557999999999993</v>
      </c>
      <c r="K225">
        <f>11*4.778</f>
        <v>52.557999999999993</v>
      </c>
      <c r="L225">
        <f>14*4.778</f>
        <v>66.891999999999996</v>
      </c>
      <c r="M225">
        <f>5*3.792</f>
        <v>18.96</v>
      </c>
      <c r="N225">
        <f>15*3.792</f>
        <v>56.879999999999995</v>
      </c>
      <c r="O225">
        <f>4*3.792</f>
        <v>15.167999999999999</v>
      </c>
      <c r="P225">
        <f>15*4.332</f>
        <v>64.98</v>
      </c>
      <c r="Q225">
        <f>7*4.332</f>
        <v>30.323999999999998</v>
      </c>
      <c r="R225">
        <f>12*4.259</f>
        <v>51.108000000000004</v>
      </c>
      <c r="S225">
        <f>11*4.259</f>
        <v>46.849000000000004</v>
      </c>
      <c r="T225">
        <f>6*4.259</f>
        <v>25.554000000000002</v>
      </c>
      <c r="U225">
        <f>20*2.039</f>
        <v>40.78</v>
      </c>
      <c r="V225">
        <f>20*2.039</f>
        <v>40.78</v>
      </c>
      <c r="W225">
        <f>23*2.039</f>
        <v>46.897000000000006</v>
      </c>
      <c r="X225">
        <f>14*4.003</f>
        <v>56.042000000000002</v>
      </c>
      <c r="Y225">
        <f>14*4.003</f>
        <v>56.042000000000002</v>
      </c>
      <c r="Z225">
        <f>2*4.003</f>
        <v>8.0060000000000002</v>
      </c>
      <c r="AA225">
        <f>22*2.64</f>
        <v>58.080000000000005</v>
      </c>
      <c r="AB225">
        <f>13*2.64</f>
        <v>34.32</v>
      </c>
      <c r="AC225">
        <f>23*2.64</f>
        <v>60.720000000000006</v>
      </c>
      <c r="AD225">
        <f>14*3.916</f>
        <v>54.823999999999998</v>
      </c>
      <c r="AE225">
        <f>14*3.916</f>
        <v>54.823999999999998</v>
      </c>
      <c r="AF225">
        <f>18*3.916</f>
        <v>70.488</v>
      </c>
      <c r="AG225">
        <f>15*4.326</f>
        <v>64.89</v>
      </c>
      <c r="AH225">
        <f>12*4.326</f>
        <v>51.911999999999992</v>
      </c>
      <c r="AI225">
        <f>19*3.634</f>
        <v>69.045999999999992</v>
      </c>
      <c r="AJ225">
        <f>20*3.634</f>
        <v>72.679999999999993</v>
      </c>
    </row>
    <row r="226" spans="1:36" x14ac:dyDescent="0.2">
      <c r="A226" t="s">
        <v>35</v>
      </c>
      <c r="B226" t="s">
        <v>396</v>
      </c>
      <c r="C226">
        <f>SUM(Table1[[#This Row],[1]:[62]])</f>
        <v>1633.6510000000003</v>
      </c>
      <c r="D226">
        <f>14*3.185</f>
        <v>44.59</v>
      </c>
      <c r="E226">
        <f>13*3.185</f>
        <v>41.405000000000001</v>
      </c>
      <c r="F226">
        <f>18*3.185</f>
        <v>57.33</v>
      </c>
      <c r="G226">
        <f>9*5.891</f>
        <v>53.018999999999998</v>
      </c>
      <c r="H226">
        <f>9*5.891</f>
        <v>53.018999999999998</v>
      </c>
      <c r="I226">
        <f>11*5.891</f>
        <v>64.801000000000002</v>
      </c>
      <c r="J226">
        <f>11*4.778</f>
        <v>52.557999999999993</v>
      </c>
      <c r="K226">
        <f>11*4.778</f>
        <v>52.557999999999993</v>
      </c>
      <c r="L226">
        <f>14*4.778</f>
        <v>66.891999999999996</v>
      </c>
      <c r="M226">
        <f>5*3.792</f>
        <v>18.96</v>
      </c>
      <c r="N226">
        <f>15*3.792</f>
        <v>56.879999999999995</v>
      </c>
      <c r="O226">
        <f>19*3.792</f>
        <v>72.048000000000002</v>
      </c>
      <c r="P226">
        <f>15*4.332</f>
        <v>64.98</v>
      </c>
      <c r="Q226">
        <f>15*4.332</f>
        <v>64.98</v>
      </c>
      <c r="R226">
        <f>7*4.332</f>
        <v>30.323999999999998</v>
      </c>
      <c r="S226">
        <f>12*4.259</f>
        <v>51.108000000000004</v>
      </c>
      <c r="T226">
        <f>6*2.039</f>
        <v>12.234000000000002</v>
      </c>
      <c r="U226">
        <f>20*2.039</f>
        <v>40.78</v>
      </c>
      <c r="V226">
        <f>23*2.039</f>
        <v>46.897000000000006</v>
      </c>
      <c r="W226">
        <f>14*4.003</f>
        <v>56.042000000000002</v>
      </c>
      <c r="X226">
        <f>14*4.003</f>
        <v>56.042000000000002</v>
      </c>
      <c r="Y226">
        <f>17*4.003</f>
        <v>68.051000000000002</v>
      </c>
      <c r="Z226">
        <f>21*2.64</f>
        <v>55.440000000000005</v>
      </c>
      <c r="AA226">
        <f>20*2.64</f>
        <v>52.800000000000004</v>
      </c>
      <c r="AB226">
        <f>23*2.64</f>
        <v>60.720000000000006</v>
      </c>
      <c r="AC226">
        <f>14*3.916</f>
        <v>54.823999999999998</v>
      </c>
      <c r="AD226">
        <f>14*3.916</f>
        <v>54.823999999999998</v>
      </c>
      <c r="AE226">
        <f>18*3.916</f>
        <v>70.488</v>
      </c>
      <c r="AF226">
        <f>13*5.891</f>
        <v>76.582999999999998</v>
      </c>
      <c r="AG226">
        <f>14*5.891</f>
        <v>82.474000000000004</v>
      </c>
    </row>
    <row r="227" spans="1:36" x14ac:dyDescent="0.2">
      <c r="A227" t="s">
        <v>1078</v>
      </c>
      <c r="B227" t="s">
        <v>1079</v>
      </c>
      <c r="C227">
        <f>SUM(Table1[[#This Row],[1]:[62]])</f>
        <v>1623.4759999999999</v>
      </c>
      <c r="D227">
        <f>41*2.897</f>
        <v>118.77699999999999</v>
      </c>
      <c r="E227">
        <f>35*3.83</f>
        <v>134.05000000000001</v>
      </c>
      <c r="F227">
        <f>35*3.925</f>
        <v>137.375</v>
      </c>
      <c r="G227">
        <f>34*3.925</f>
        <v>133.44999999999999</v>
      </c>
      <c r="H227">
        <f>45*2.647</f>
        <v>119.11499999999999</v>
      </c>
      <c r="I227">
        <f>34*2.012</f>
        <v>68.408000000000001</v>
      </c>
      <c r="J227">
        <f>20*6.515</f>
        <v>130.29999999999998</v>
      </c>
      <c r="K227">
        <f>33*3.634</f>
        <v>119.922</v>
      </c>
      <c r="L227">
        <f>74*1.439</f>
        <v>106.486</v>
      </c>
      <c r="M227">
        <f>35*3.602</f>
        <v>126.07</v>
      </c>
      <c r="N227">
        <f>35*3.602</f>
        <v>126.07</v>
      </c>
      <c r="O227">
        <f>35*3.161</f>
        <v>110.63500000000001</v>
      </c>
      <c r="P227">
        <f>46*1.633</f>
        <v>75.117999999999995</v>
      </c>
      <c r="Q227">
        <f>55*2.14</f>
        <v>117.7</v>
      </c>
    </row>
    <row r="228" spans="1:36" x14ac:dyDescent="0.2">
      <c r="A228" t="s">
        <v>303</v>
      </c>
      <c r="B228" t="s">
        <v>1269</v>
      </c>
      <c r="C228">
        <f>SUM(Table1[[#This Row],[1]:[62]])</f>
        <v>1622.1639999999998</v>
      </c>
      <c r="D228">
        <f>25*2.897</f>
        <v>72.424999999999997</v>
      </c>
      <c r="E228">
        <f>25*2.897</f>
        <v>72.424999999999997</v>
      </c>
      <c r="F228">
        <f>18*4.426</f>
        <v>79.668000000000006</v>
      </c>
      <c r="G228">
        <f>18*4.426</f>
        <v>79.668000000000006</v>
      </c>
      <c r="H228">
        <f>18*4.426</f>
        <v>79.668000000000006</v>
      </c>
      <c r="I228">
        <f>25*3.925</f>
        <v>98.125</v>
      </c>
      <c r="J228">
        <f>25*3.925</f>
        <v>98.125</v>
      </c>
      <c r="K228">
        <f>25*3.925</f>
        <v>98.125</v>
      </c>
      <c r="L228">
        <f>90*1.104</f>
        <v>99.360000000000014</v>
      </c>
      <c r="M228">
        <f>15*6.515</f>
        <v>97.724999999999994</v>
      </c>
      <c r="N228">
        <f>15*6.515</f>
        <v>97.724999999999994</v>
      </c>
      <c r="O228">
        <f>15*6.515</f>
        <v>97.724999999999994</v>
      </c>
      <c r="P228">
        <f>30*3.634</f>
        <v>109.02</v>
      </c>
      <c r="Q228">
        <f>30*3.634</f>
        <v>109.02</v>
      </c>
      <c r="R228">
        <f>25*2.874</f>
        <v>71.850000000000009</v>
      </c>
      <c r="S228">
        <f>25*2.874</f>
        <v>71.850000000000009</v>
      </c>
      <c r="T228">
        <f>30*3.161</f>
        <v>94.83</v>
      </c>
      <c r="U228">
        <f>30*3.161</f>
        <v>94.83</v>
      </c>
    </row>
    <row r="229" spans="1:36" x14ac:dyDescent="0.2">
      <c r="A229" t="s">
        <v>146</v>
      </c>
      <c r="B229" t="s">
        <v>882</v>
      </c>
      <c r="C229">
        <f>SUM(Table1[[#This Row],[1]:[62]])</f>
        <v>1617.845</v>
      </c>
      <c r="D229">
        <f>21*4.555</f>
        <v>95.655000000000001</v>
      </c>
      <c r="E229">
        <f>1*4.555</f>
        <v>4.5549999999999997</v>
      </c>
      <c r="F229">
        <f>14*4.657</f>
        <v>65.198000000000008</v>
      </c>
      <c r="G229">
        <f>17*4.657</f>
        <v>79.168999999999997</v>
      </c>
      <c r="H229">
        <f>14*7.004</f>
        <v>98.055999999999997</v>
      </c>
      <c r="I229">
        <f>17*4.259</f>
        <v>72.403000000000006</v>
      </c>
      <c r="J229">
        <f>19*4.259</f>
        <v>80.921000000000006</v>
      </c>
      <c r="K229">
        <f>18*4.381</f>
        <v>78.858000000000004</v>
      </c>
      <c r="L229">
        <f>19*4.381</f>
        <v>83.239000000000004</v>
      </c>
      <c r="M229">
        <f>17*5.822</f>
        <v>98.974000000000004</v>
      </c>
      <c r="N229">
        <f>15*5.822</f>
        <v>87.33</v>
      </c>
      <c r="O229">
        <f>17*4.909</f>
        <v>83.453000000000003</v>
      </c>
      <c r="P229">
        <f>16*4.909</f>
        <v>78.543999999999997</v>
      </c>
      <c r="Q229">
        <f>21*4.326</f>
        <v>90.845999999999989</v>
      </c>
      <c r="R229">
        <f>22*4.326</f>
        <v>95.171999999999997</v>
      </c>
      <c r="S229">
        <f>20*4.657</f>
        <v>93.14</v>
      </c>
      <c r="T229">
        <f>18*4.657</f>
        <v>83.825999999999993</v>
      </c>
      <c r="U229">
        <f>19*4.574</f>
        <v>86.905999999999992</v>
      </c>
      <c r="V229">
        <f>10*4.574</f>
        <v>45.739999999999995</v>
      </c>
      <c r="W229">
        <f>3*5.793</f>
        <v>17.379000000000001</v>
      </c>
      <c r="X229">
        <f>17*5.793</f>
        <v>98.481000000000009</v>
      </c>
    </row>
    <row r="230" spans="1:36" x14ac:dyDescent="0.2">
      <c r="A230" t="s">
        <v>383</v>
      </c>
      <c r="B230" t="s">
        <v>140</v>
      </c>
      <c r="C230">
        <f>SUM(Table1[[#This Row],[1]:[62]])</f>
        <v>1612.4879999999996</v>
      </c>
      <c r="D230">
        <f>15*3.185</f>
        <v>47.774999999999999</v>
      </c>
      <c r="E230">
        <f>13*3.185</f>
        <v>41.405000000000001</v>
      </c>
      <c r="F230">
        <f>18*3.185</f>
        <v>57.33</v>
      </c>
      <c r="G230">
        <f>2*5.891</f>
        <v>11.782</v>
      </c>
      <c r="H230">
        <f>9*5.891</f>
        <v>53.018999999999998</v>
      </c>
      <c r="I230">
        <f>11*5.891</f>
        <v>64.801000000000002</v>
      </c>
      <c r="J230">
        <f>1*4.778</f>
        <v>4.7779999999999996</v>
      </c>
      <c r="K230">
        <f>11*4.778</f>
        <v>52.557999999999993</v>
      </c>
      <c r="L230">
        <f>6*4.778</f>
        <v>28.667999999999999</v>
      </c>
      <c r="M230">
        <f>5*3.792</f>
        <v>18.96</v>
      </c>
      <c r="N230">
        <f>15*3.792</f>
        <v>56.879999999999995</v>
      </c>
      <c r="O230">
        <f>19*3.792</f>
        <v>72.048000000000002</v>
      </c>
      <c r="P230">
        <f>15*4.332</f>
        <v>64.98</v>
      </c>
      <c r="Q230">
        <f>15*4.332</f>
        <v>64.98</v>
      </c>
      <c r="R230">
        <f>7*4.332</f>
        <v>30.323999999999998</v>
      </c>
      <c r="S230">
        <f>13*5.891</f>
        <v>76.582999999999998</v>
      </c>
      <c r="T230">
        <f>14*5.891</f>
        <v>82.474000000000004</v>
      </c>
      <c r="U230">
        <f>16*4.653</f>
        <v>74.447999999999993</v>
      </c>
      <c r="V230">
        <f>14*4.653</f>
        <v>65.141999999999996</v>
      </c>
      <c r="W230">
        <f>18*4.005</f>
        <v>72.09</v>
      </c>
      <c r="X230">
        <f>20*4.005</f>
        <v>80.099999999999994</v>
      </c>
      <c r="Y230">
        <f>19*4.005</f>
        <v>76.094999999999999</v>
      </c>
      <c r="Z230">
        <f>7*5.345</f>
        <v>37.414999999999999</v>
      </c>
      <c r="AA230">
        <f>13*5.345</f>
        <v>69.484999999999999</v>
      </c>
      <c r="AB230">
        <f>15*5.345</f>
        <v>80.174999999999997</v>
      </c>
      <c r="AC230">
        <f>17*4.657</f>
        <v>79.168999999999997</v>
      </c>
      <c r="AD230">
        <f>13*4.657</f>
        <v>60.540999999999997</v>
      </c>
      <c r="AE230">
        <f>19*4.657</f>
        <v>88.483000000000004</v>
      </c>
    </row>
    <row r="231" spans="1:36" x14ac:dyDescent="0.2">
      <c r="A231" t="s">
        <v>688</v>
      </c>
      <c r="B231" t="s">
        <v>689</v>
      </c>
      <c r="C231">
        <f>SUM(Table1[[#This Row],[1]:[62]])</f>
        <v>1596.9680000000001</v>
      </c>
      <c r="D231">
        <f>14*4.563</f>
        <v>63.881999999999998</v>
      </c>
      <c r="E231">
        <f>14*4.563</f>
        <v>63.881999999999998</v>
      </c>
      <c r="F231">
        <f>5*4.563</f>
        <v>22.814999999999998</v>
      </c>
      <c r="G231">
        <f>14*4.563</f>
        <v>63.881999999999998</v>
      </c>
      <c r="H231">
        <f>11*5.807</f>
        <v>63.877000000000002</v>
      </c>
      <c r="I231">
        <f>11*5.807</f>
        <v>63.877000000000002</v>
      </c>
      <c r="J231">
        <f>17*3.587</f>
        <v>60.979000000000006</v>
      </c>
      <c r="K231">
        <f>17*3.587</f>
        <v>60.979000000000006</v>
      </c>
      <c r="L231">
        <f>13*4.674</f>
        <v>60.762000000000008</v>
      </c>
      <c r="M231">
        <f>10*4.674</f>
        <v>46.74</v>
      </c>
      <c r="N231">
        <f>12*4.801</f>
        <v>57.612000000000002</v>
      </c>
      <c r="O231">
        <f>13*4.801</f>
        <v>62.413000000000004</v>
      </c>
      <c r="P231">
        <f>21*4.674</f>
        <v>98.154000000000011</v>
      </c>
      <c r="Q231">
        <f>14*4.674</f>
        <v>65.436000000000007</v>
      </c>
      <c r="R231">
        <f>26*3.587</f>
        <v>93.262</v>
      </c>
      <c r="S231">
        <f>19*3.587</f>
        <v>68.153000000000006</v>
      </c>
      <c r="T231">
        <f>19*3.587</f>
        <v>68.153000000000006</v>
      </c>
      <c r="U231">
        <f>19*3.587</f>
        <v>68.153000000000006</v>
      </c>
      <c r="V231">
        <f>21*4.563</f>
        <v>95.822999999999993</v>
      </c>
      <c r="W231">
        <f>15*4.563</f>
        <v>68.444999999999993</v>
      </c>
      <c r="X231">
        <f>15*4.563</f>
        <v>68.444999999999993</v>
      </c>
      <c r="Y231">
        <f>11*4.801</f>
        <v>52.811</v>
      </c>
      <c r="Z231">
        <f>14*4.801</f>
        <v>67.213999999999999</v>
      </c>
      <c r="AA231">
        <f>19*4.801</f>
        <v>91.219000000000008</v>
      </c>
    </row>
    <row r="232" spans="1:36" x14ac:dyDescent="0.2">
      <c r="A232" t="s">
        <v>319</v>
      </c>
      <c r="B232" t="s">
        <v>341</v>
      </c>
      <c r="C232">
        <f>SUM(Table1[[#This Row],[1]:[62]])</f>
        <v>1594.7379999999998</v>
      </c>
      <c r="D232">
        <f>20*5.278</f>
        <v>105.55999999999999</v>
      </c>
      <c r="E232">
        <f>16*5.278</f>
        <v>84.447999999999993</v>
      </c>
      <c r="F232">
        <f>19*5.412</f>
        <v>102.828</v>
      </c>
      <c r="G232">
        <f>22*5.412</f>
        <v>119.06399999999999</v>
      </c>
      <c r="H232">
        <f>18*4.909</f>
        <v>88.361999999999995</v>
      </c>
      <c r="I232">
        <f>22*4.909</f>
        <v>107.99799999999999</v>
      </c>
      <c r="J232">
        <f>23*3.337</f>
        <v>76.751000000000005</v>
      </c>
      <c r="K232">
        <f>25*4.657</f>
        <v>116.425</v>
      </c>
      <c r="L232">
        <f>1*4.326</f>
        <v>4.3259999999999996</v>
      </c>
      <c r="M232">
        <f>26*4.326</f>
        <v>112.47599999999998</v>
      </c>
      <c r="N232">
        <f>18*5.891</f>
        <v>106.038</v>
      </c>
      <c r="O232">
        <f>12*5.891</f>
        <v>70.692000000000007</v>
      </c>
      <c r="P232">
        <f>12*7.004</f>
        <v>84.048000000000002</v>
      </c>
      <c r="Q232">
        <f>19*4.381</f>
        <v>83.239000000000004</v>
      </c>
      <c r="R232">
        <f>23*4.381</f>
        <v>100.76300000000001</v>
      </c>
      <c r="S232">
        <f>18*5.793</f>
        <v>104.274</v>
      </c>
      <c r="T232">
        <f>22*5.793</f>
        <v>127.446</v>
      </c>
    </row>
    <row r="233" spans="1:36" x14ac:dyDescent="0.2">
      <c r="A233" t="s">
        <v>810</v>
      </c>
      <c r="B233" t="s">
        <v>1275</v>
      </c>
      <c r="C233">
        <f>SUM(Table1[[#This Row],[1]:[62]])</f>
        <v>1593.1139999999998</v>
      </c>
      <c r="D233">
        <f>25*2.897</f>
        <v>72.424999999999997</v>
      </c>
      <c r="E233">
        <f>20*2.897</f>
        <v>57.94</v>
      </c>
      <c r="F233">
        <f>18*4.426</f>
        <v>79.668000000000006</v>
      </c>
      <c r="G233">
        <f>18*4.426</f>
        <v>79.668000000000006</v>
      </c>
      <c r="H233">
        <f>18*4.426</f>
        <v>79.668000000000006</v>
      </c>
      <c r="I233">
        <f>25*3.925</f>
        <v>98.125</v>
      </c>
      <c r="J233">
        <f>25*3.925</f>
        <v>98.125</v>
      </c>
      <c r="K233">
        <f>25*3.925</f>
        <v>98.125</v>
      </c>
      <c r="L233">
        <f>88*1.104</f>
        <v>97.152000000000015</v>
      </c>
      <c r="M233">
        <f>15*6.515</f>
        <v>97.724999999999994</v>
      </c>
      <c r="N233">
        <f>15*6.515</f>
        <v>97.724999999999994</v>
      </c>
      <c r="O233">
        <f>15*6.515</f>
        <v>97.724999999999994</v>
      </c>
      <c r="P233">
        <f>30*3.634</f>
        <v>109.02</v>
      </c>
      <c r="Q233">
        <f>30*3.634</f>
        <v>109.02</v>
      </c>
      <c r="R233">
        <f>24*2.874</f>
        <v>68.975999999999999</v>
      </c>
      <c r="S233">
        <f>25*2.874</f>
        <v>71.850000000000009</v>
      </c>
      <c r="T233">
        <f>30*3.161</f>
        <v>94.83</v>
      </c>
      <c r="U233">
        <f>27*3.161</f>
        <v>85.346999999999994</v>
      </c>
    </row>
    <row r="234" spans="1:36" x14ac:dyDescent="0.2">
      <c r="A234" t="s">
        <v>77</v>
      </c>
      <c r="B234" t="s">
        <v>546</v>
      </c>
      <c r="C234">
        <f>SUM(Table1[[#This Row],[1]:[62]])</f>
        <v>1592.46</v>
      </c>
      <c r="D234">
        <f>15*5.245</f>
        <v>78.674999999999997</v>
      </c>
      <c r="E234">
        <f>18*5.245</f>
        <v>94.41</v>
      </c>
      <c r="F234">
        <f>15*5.245</f>
        <v>78.674999999999997</v>
      </c>
      <c r="G234">
        <f>12*5.793</f>
        <v>69.516000000000005</v>
      </c>
      <c r="H234">
        <f>15*5.793</f>
        <v>86.894999999999996</v>
      </c>
      <c r="I234">
        <f>10*5.793</f>
        <v>57.93</v>
      </c>
      <c r="J234">
        <f>17*3.636</f>
        <v>61.812000000000005</v>
      </c>
      <c r="K234">
        <f>14*3.636</f>
        <v>50.904000000000003</v>
      </c>
      <c r="L234">
        <f>15*3.636</f>
        <v>54.54</v>
      </c>
      <c r="M234">
        <f>18*3.801</f>
        <v>68.418000000000006</v>
      </c>
      <c r="N234">
        <f>20*3.801</f>
        <v>76.02000000000001</v>
      </c>
      <c r="O234">
        <f>22*3.801</f>
        <v>83.622</v>
      </c>
      <c r="P234">
        <f>5*7.004</f>
        <v>35.019999999999996</v>
      </c>
      <c r="Q234">
        <f>12*7.004</f>
        <v>84.048000000000002</v>
      </c>
      <c r="R234">
        <f>5*7.004</f>
        <v>35.019999999999996</v>
      </c>
      <c r="S234">
        <f>16*4.411</f>
        <v>70.575999999999993</v>
      </c>
      <c r="T234">
        <f>15*4.411</f>
        <v>66.164999999999992</v>
      </c>
      <c r="U234">
        <f>16*4.411</f>
        <v>70.575999999999993</v>
      </c>
      <c r="V234">
        <f>13*4.657</f>
        <v>60.540999999999997</v>
      </c>
      <c r="W234">
        <f>17*4.657</f>
        <v>79.168999999999997</v>
      </c>
      <c r="X234">
        <f>4*4.657</f>
        <v>18.628</v>
      </c>
      <c r="Y234">
        <f>17*4.226</f>
        <v>71.841999999999999</v>
      </c>
      <c r="Z234">
        <f>17*4.226</f>
        <v>71.841999999999999</v>
      </c>
      <c r="AA234">
        <f>16*4.226</f>
        <v>67.616</v>
      </c>
    </row>
    <row r="235" spans="1:36" x14ac:dyDescent="0.2">
      <c r="A235" t="s">
        <v>199</v>
      </c>
      <c r="B235" t="s">
        <v>897</v>
      </c>
      <c r="C235">
        <f>SUM(Table1[[#This Row],[1]:[62]])</f>
        <v>1588.5</v>
      </c>
      <c r="D235">
        <f>20*5.278</f>
        <v>105.55999999999999</v>
      </c>
      <c r="E235">
        <f>16*5.278</f>
        <v>84.447999999999993</v>
      </c>
      <c r="F235">
        <f>13*5.412</f>
        <v>70.355999999999995</v>
      </c>
      <c r="G235">
        <f>22*5.412</f>
        <v>119.06399999999999</v>
      </c>
      <c r="H235">
        <f>17*4.909</f>
        <v>83.453000000000003</v>
      </c>
      <c r="I235">
        <f>22*4.909</f>
        <v>107.99799999999999</v>
      </c>
      <c r="J235">
        <f>27*3.337</f>
        <v>90.099000000000004</v>
      </c>
      <c r="K235">
        <f>21*4.657</f>
        <v>97.796999999999997</v>
      </c>
      <c r="L235">
        <f>1*4.657</f>
        <v>4.657</v>
      </c>
      <c r="M235">
        <f>21*4.326</f>
        <v>90.845999999999989</v>
      </c>
      <c r="N235">
        <f>26*4.326</f>
        <v>112.47599999999998</v>
      </c>
      <c r="O235">
        <f>18*5.891</f>
        <v>106.038</v>
      </c>
      <c r="P235">
        <f>12*5.891</f>
        <v>70.692000000000007</v>
      </c>
      <c r="Q235">
        <f>12*7.004</f>
        <v>84.048000000000002</v>
      </c>
      <c r="R235">
        <f>19*4.381</f>
        <v>83.239000000000004</v>
      </c>
      <c r="S235">
        <f>23*4.381</f>
        <v>100.76300000000001</v>
      </c>
      <c r="T235">
        <f>20*4.657</f>
        <v>93.14</v>
      </c>
      <c r="U235">
        <f>18*4.657</f>
        <v>83.825999999999993</v>
      </c>
    </row>
    <row r="236" spans="1:36" x14ac:dyDescent="0.2">
      <c r="A236" t="s">
        <v>875</v>
      </c>
      <c r="B236" t="s">
        <v>217</v>
      </c>
      <c r="C236">
        <f>SUM(Table1[[#This Row],[1]:[62]])</f>
        <v>1586.6889999999999</v>
      </c>
      <c r="D236">
        <f>18*4.381</f>
        <v>78.858000000000004</v>
      </c>
      <c r="E236">
        <f>19*4.381</f>
        <v>83.239000000000004</v>
      </c>
      <c r="F236">
        <f>17*5.822</f>
        <v>98.974000000000004</v>
      </c>
      <c r="G236">
        <f>15*5.822</f>
        <v>87.33</v>
      </c>
      <c r="H236">
        <f>1*4.909</f>
        <v>4.9089999999999998</v>
      </c>
      <c r="I236">
        <f>16*4.909</f>
        <v>78.543999999999997</v>
      </c>
      <c r="J236">
        <f>16*5.807</f>
        <v>92.912000000000006</v>
      </c>
      <c r="K236">
        <f>12*5.807</f>
        <v>69.683999999999997</v>
      </c>
      <c r="L236">
        <f>12*5.807</f>
        <v>69.683999999999997</v>
      </c>
      <c r="M236">
        <f>21*4.674</f>
        <v>98.154000000000011</v>
      </c>
      <c r="N236">
        <f>14*4.674</f>
        <v>65.436000000000007</v>
      </c>
      <c r="O236">
        <f>25*3.703</f>
        <v>92.575000000000003</v>
      </c>
      <c r="P236">
        <f>18*3.703</f>
        <v>66.653999999999996</v>
      </c>
      <c r="Q236">
        <f>18*3.703</f>
        <v>66.653999999999996</v>
      </c>
      <c r="R236">
        <f>26*3.587</f>
        <v>93.262</v>
      </c>
      <c r="S236">
        <f>19*3.587</f>
        <v>68.153000000000006</v>
      </c>
      <c r="T236">
        <f>19*3.587</f>
        <v>68.153000000000006</v>
      </c>
      <c r="U236">
        <f>1*3.587</f>
        <v>3.5870000000000002</v>
      </c>
      <c r="V236">
        <f>21*4.563</f>
        <v>95.822999999999993</v>
      </c>
      <c r="W236">
        <f>15*4.563</f>
        <v>68.444999999999993</v>
      </c>
      <c r="X236">
        <f>15*4.563</f>
        <v>68.444999999999993</v>
      </c>
      <c r="Y236">
        <f>14*4.801</f>
        <v>67.213999999999999</v>
      </c>
    </row>
    <row r="237" spans="1:36" x14ac:dyDescent="0.2">
      <c r="A237" t="s">
        <v>1080</v>
      </c>
      <c r="B237" t="s">
        <v>1081</v>
      </c>
      <c r="C237">
        <f>SUM(Table1[[#This Row],[1]:[62]])</f>
        <v>1574.5579999999998</v>
      </c>
      <c r="D237">
        <f>44*2.897</f>
        <v>127.46799999999999</v>
      </c>
      <c r="E237">
        <f>35*3.83</f>
        <v>134.05000000000001</v>
      </c>
      <c r="F237">
        <f>35*3.925</f>
        <v>137.375</v>
      </c>
      <c r="G237">
        <f>35*3.925</f>
        <v>137.375</v>
      </c>
      <c r="H237">
        <f>45*2.647</f>
        <v>119.11499999999999</v>
      </c>
      <c r="I237">
        <f>74*2.012</f>
        <v>148.88800000000001</v>
      </c>
      <c r="J237">
        <f>20*6.515</f>
        <v>130.29999999999998</v>
      </c>
      <c r="K237">
        <f>33*3.634</f>
        <v>119.922</v>
      </c>
      <c r="L237">
        <f>75*1.439</f>
        <v>107.92500000000001</v>
      </c>
      <c r="M237">
        <f>35*3.602</f>
        <v>126.07</v>
      </c>
      <c r="N237">
        <f>90*1.633</f>
        <v>146.97</v>
      </c>
      <c r="O237">
        <f>65*2.14</f>
        <v>139.1</v>
      </c>
    </row>
    <row r="238" spans="1:36" x14ac:dyDescent="0.2">
      <c r="A238" t="s">
        <v>431</v>
      </c>
      <c r="B238" t="s">
        <v>451</v>
      </c>
      <c r="C238">
        <f>SUM(Table1[[#This Row],[1]:[62]])</f>
        <v>1573.5089999999996</v>
      </c>
      <c r="D238">
        <f>12*4.326</f>
        <v>51.911999999999992</v>
      </c>
      <c r="E238">
        <f>15*4.326</f>
        <v>64.89</v>
      </c>
      <c r="F238">
        <f>17*4.241</f>
        <v>72.096999999999994</v>
      </c>
      <c r="G238">
        <f>17*4.241</f>
        <v>72.096999999999994</v>
      </c>
      <c r="H238">
        <f>14*4.241</f>
        <v>59.373999999999995</v>
      </c>
      <c r="I238">
        <f>12*4.212</f>
        <v>50.543999999999997</v>
      </c>
      <c r="J238">
        <f>16*4.212</f>
        <v>67.391999999999996</v>
      </c>
      <c r="K238">
        <f>11*4.212</f>
        <v>46.331999999999994</v>
      </c>
      <c r="L238">
        <f>12*5.922</f>
        <v>71.063999999999993</v>
      </c>
      <c r="M238">
        <f>12*5.922</f>
        <v>71.063999999999993</v>
      </c>
      <c r="N238">
        <f>7*5.922</f>
        <v>41.454000000000001</v>
      </c>
      <c r="O238">
        <f>13*5.403</f>
        <v>70.23899999999999</v>
      </c>
      <c r="P238">
        <f>7*5.403</f>
        <v>37.820999999999998</v>
      </c>
      <c r="Q238">
        <f>12*5.403</f>
        <v>64.835999999999999</v>
      </c>
      <c r="R238">
        <f>15*4.653</f>
        <v>69.794999999999987</v>
      </c>
      <c r="S238">
        <f>14*4.653</f>
        <v>65.141999999999996</v>
      </c>
      <c r="T238">
        <f>14*4.653</f>
        <v>65.141999999999996</v>
      </c>
      <c r="U238">
        <f>18*4.005</f>
        <v>72.09</v>
      </c>
      <c r="V238">
        <f>20*4.005</f>
        <v>80.099999999999994</v>
      </c>
      <c r="W238">
        <f>19*4.005</f>
        <v>76.094999999999999</v>
      </c>
      <c r="X238">
        <f>1*5.345</f>
        <v>5.3449999999999998</v>
      </c>
      <c r="Y238">
        <f>13*5.345</f>
        <v>69.484999999999999</v>
      </c>
      <c r="Z238">
        <f>15*5.345</f>
        <v>80.174999999999997</v>
      </c>
      <c r="AA238">
        <f>13*4.657</f>
        <v>60.540999999999997</v>
      </c>
      <c r="AB238">
        <f>19*4.657</f>
        <v>88.483000000000004</v>
      </c>
    </row>
    <row r="239" spans="1:36" x14ac:dyDescent="0.2">
      <c r="A239" t="s">
        <v>576</v>
      </c>
      <c r="B239" t="s">
        <v>577</v>
      </c>
      <c r="C239">
        <f>SUM(Table1[[#This Row],[1]:[62]])</f>
        <v>1566.5860000000002</v>
      </c>
      <c r="D239">
        <f>20*2.3</f>
        <v>46</v>
      </c>
      <c r="E239">
        <f>21*2.3</f>
        <v>48.3</v>
      </c>
      <c r="F239">
        <f>14*3.712</f>
        <v>51.968000000000004</v>
      </c>
      <c r="G239">
        <f>14*3.712</f>
        <v>51.968000000000004</v>
      </c>
      <c r="H239">
        <f>16*3.712</f>
        <v>59.392000000000003</v>
      </c>
      <c r="I239">
        <f>14*3.712</f>
        <v>51.968000000000004</v>
      </c>
      <c r="J239">
        <f>23*2.3</f>
        <v>52.9</v>
      </c>
      <c r="K239">
        <f>23*2.3</f>
        <v>52.9</v>
      </c>
      <c r="L239">
        <f>23*2.3</f>
        <v>52.9</v>
      </c>
      <c r="M239">
        <f>24*2.3</f>
        <v>55.199999999999996</v>
      </c>
      <c r="N239">
        <f>23*1.933</f>
        <v>44.459000000000003</v>
      </c>
      <c r="O239">
        <f>17*1.933</f>
        <v>32.861000000000004</v>
      </c>
      <c r="P239">
        <f>8*2.897</f>
        <v>23.175999999999998</v>
      </c>
      <c r="Q239">
        <f>20*2.897</f>
        <v>57.94</v>
      </c>
      <c r="R239">
        <f>14*4.426</f>
        <v>61.963999999999999</v>
      </c>
      <c r="S239">
        <f>15*4.426</f>
        <v>66.39</v>
      </c>
      <c r="T239">
        <f>15*4.426</f>
        <v>66.39</v>
      </c>
      <c r="U239">
        <f>15*3.925</f>
        <v>58.875</v>
      </c>
      <c r="V239">
        <f>15*3.925</f>
        <v>58.875</v>
      </c>
      <c r="W239">
        <f>75*1.104</f>
        <v>82.800000000000011</v>
      </c>
      <c r="X239">
        <f>12*6.515</f>
        <v>78.179999999999993</v>
      </c>
      <c r="Y239">
        <f>12*6.515</f>
        <v>78.179999999999993</v>
      </c>
      <c r="Z239">
        <f>20*3.634</f>
        <v>72.679999999999993</v>
      </c>
      <c r="AA239">
        <f>20*3.634</f>
        <v>72.679999999999993</v>
      </c>
      <c r="AB239">
        <f>20*3.634</f>
        <v>72.679999999999993</v>
      </c>
      <c r="AC239">
        <f>20*2.874</f>
        <v>57.480000000000004</v>
      </c>
      <c r="AD239">
        <f>20*2.874</f>
        <v>57.480000000000004</v>
      </c>
    </row>
    <row r="240" spans="1:36" x14ac:dyDescent="0.2">
      <c r="A240" t="s">
        <v>1278</v>
      </c>
      <c r="B240" t="s">
        <v>1279</v>
      </c>
      <c r="C240">
        <f>SUM(Table1[[#This Row],[1]:[62]])</f>
        <v>1563.3839999999998</v>
      </c>
      <c r="D240">
        <f>25*2.897</f>
        <v>72.424999999999997</v>
      </c>
      <c r="E240">
        <f>7*2.897</f>
        <v>20.279</v>
      </c>
      <c r="F240">
        <f>18*4.426</f>
        <v>79.668000000000006</v>
      </c>
      <c r="G240">
        <f>18*4.426</f>
        <v>79.668000000000006</v>
      </c>
      <c r="H240">
        <f>17*4.426</f>
        <v>75.242000000000004</v>
      </c>
      <c r="I240">
        <f t="shared" ref="I240:K241" si="2">25*3.925</f>
        <v>98.125</v>
      </c>
      <c r="J240">
        <f t="shared" si="2"/>
        <v>98.125</v>
      </c>
      <c r="K240">
        <f t="shared" si="2"/>
        <v>98.125</v>
      </c>
      <c r="L240">
        <f>88*1.104</f>
        <v>97.152000000000015</v>
      </c>
      <c r="M240">
        <f t="shared" ref="M240:O241" si="3">15*6.515</f>
        <v>97.724999999999994</v>
      </c>
      <c r="N240">
        <f t="shared" si="3"/>
        <v>97.724999999999994</v>
      </c>
      <c r="O240">
        <f t="shared" si="3"/>
        <v>97.724999999999994</v>
      </c>
      <c r="P240">
        <f>30*3.634</f>
        <v>109.02</v>
      </c>
      <c r="Q240">
        <f>30*3.634</f>
        <v>109.02</v>
      </c>
      <c r="R240">
        <f>25*2.874</f>
        <v>71.850000000000009</v>
      </c>
      <c r="S240">
        <f>25*2.874</f>
        <v>71.850000000000009</v>
      </c>
      <c r="T240">
        <f>30*3.161</f>
        <v>94.83</v>
      </c>
      <c r="U240">
        <f>30*3.161</f>
        <v>94.83</v>
      </c>
    </row>
    <row r="241" spans="1:37" x14ac:dyDescent="0.2">
      <c r="A241" t="s">
        <v>1276</v>
      </c>
      <c r="B241" t="s">
        <v>1277</v>
      </c>
      <c r="C241">
        <f>SUM(Table1[[#This Row],[1]:[62]])</f>
        <v>1562.654</v>
      </c>
      <c r="D241">
        <f>25*2.897</f>
        <v>72.424999999999997</v>
      </c>
      <c r="E241">
        <f>25*2.897</f>
        <v>72.424999999999997</v>
      </c>
      <c r="F241">
        <f>18*4.426</f>
        <v>79.668000000000006</v>
      </c>
      <c r="G241">
        <f>18*4.426</f>
        <v>79.668000000000006</v>
      </c>
      <c r="H241">
        <f>17*4.426</f>
        <v>75.242000000000004</v>
      </c>
      <c r="I241">
        <f t="shared" si="2"/>
        <v>98.125</v>
      </c>
      <c r="J241">
        <f t="shared" si="2"/>
        <v>98.125</v>
      </c>
      <c r="K241">
        <f t="shared" si="2"/>
        <v>98.125</v>
      </c>
      <c r="L241">
        <f>46*1.104</f>
        <v>50.784000000000006</v>
      </c>
      <c r="M241">
        <f t="shared" si="3"/>
        <v>97.724999999999994</v>
      </c>
      <c r="N241">
        <f t="shared" si="3"/>
        <v>97.724999999999994</v>
      </c>
      <c r="O241">
        <f t="shared" si="3"/>
        <v>97.724999999999994</v>
      </c>
      <c r="P241">
        <f>30*3.634</f>
        <v>109.02</v>
      </c>
      <c r="Q241">
        <f>29*3.634</f>
        <v>105.386</v>
      </c>
      <c r="R241">
        <f>25*2.874</f>
        <v>71.850000000000009</v>
      </c>
      <c r="S241">
        <f>24*2.874</f>
        <v>68.975999999999999</v>
      </c>
      <c r="T241">
        <f>30*3.161</f>
        <v>94.83</v>
      </c>
      <c r="U241">
        <f>30*3.161</f>
        <v>94.83</v>
      </c>
    </row>
    <row r="242" spans="1:37" x14ac:dyDescent="0.2">
      <c r="A242" t="s">
        <v>142</v>
      </c>
      <c r="B242" t="s">
        <v>99</v>
      </c>
      <c r="C242">
        <f>SUM(Table1[[#This Row],[1]:[62]])</f>
        <v>1561.1660000000002</v>
      </c>
      <c r="D242">
        <f>21*4.326</f>
        <v>90.845999999999989</v>
      </c>
      <c r="E242">
        <f>22*4.326</f>
        <v>95.171999999999997</v>
      </c>
      <c r="F242">
        <f>9*4.653</f>
        <v>41.876999999999995</v>
      </c>
      <c r="G242">
        <f>10*4.653</f>
        <v>46.529999999999994</v>
      </c>
      <c r="H242">
        <f>16*4.653</f>
        <v>74.447999999999993</v>
      </c>
      <c r="I242">
        <f>15*5.822</f>
        <v>87.33</v>
      </c>
      <c r="J242">
        <f>10*5.822</f>
        <v>58.22</v>
      </c>
      <c r="K242">
        <f>16*5.822</f>
        <v>93.152000000000001</v>
      </c>
      <c r="L242">
        <f>3*5.793</f>
        <v>17.379000000000001</v>
      </c>
      <c r="M242">
        <f>18*5.793</f>
        <v>104.274</v>
      </c>
      <c r="N242">
        <f>21*4.555</f>
        <v>95.655000000000001</v>
      </c>
      <c r="O242">
        <f>19*4.555</f>
        <v>86.544999999999987</v>
      </c>
      <c r="P242">
        <f>7*7.004</f>
        <v>49.027999999999999</v>
      </c>
      <c r="Q242">
        <f>12*7.004</f>
        <v>84.048000000000002</v>
      </c>
      <c r="R242">
        <f>18*4.428</f>
        <v>79.703999999999994</v>
      </c>
      <c r="S242">
        <f>17*4.428</f>
        <v>75.275999999999996</v>
      </c>
      <c r="T242">
        <f>17*4.657</f>
        <v>79.168999999999997</v>
      </c>
      <c r="U242">
        <f>17*4.657</f>
        <v>79.168999999999997</v>
      </c>
      <c r="V242">
        <f>17*4.653</f>
        <v>79.100999999999999</v>
      </c>
      <c r="W242">
        <f>12*4.653</f>
        <v>55.835999999999999</v>
      </c>
      <c r="X242">
        <f>19*4.653</f>
        <v>88.406999999999996</v>
      </c>
    </row>
    <row r="243" spans="1:37" x14ac:dyDescent="0.2">
      <c r="A243" t="s">
        <v>999</v>
      </c>
      <c r="B243" t="s">
        <v>1000</v>
      </c>
      <c r="C243">
        <f>SUM(Table1[[#This Row],[1]:[62]])</f>
        <v>1558.8130000000001</v>
      </c>
      <c r="D243">
        <f>12*5.891</f>
        <v>70.692000000000007</v>
      </c>
      <c r="E243">
        <f>12*5.891</f>
        <v>70.692000000000007</v>
      </c>
      <c r="F243">
        <f>11*5.891</f>
        <v>64.801000000000002</v>
      </c>
      <c r="G243">
        <f>15*4.259</f>
        <v>63.885000000000005</v>
      </c>
      <c r="H243">
        <f>16*4.259</f>
        <v>68.144000000000005</v>
      </c>
      <c r="I243">
        <f>12*4.259</f>
        <v>51.108000000000004</v>
      </c>
      <c r="J243">
        <f>9*7.004</f>
        <v>63.035999999999994</v>
      </c>
      <c r="K243">
        <f>9*7.004</f>
        <v>63.035999999999994</v>
      </c>
      <c r="L243">
        <f>11*7.004</f>
        <v>77.043999999999997</v>
      </c>
      <c r="M243">
        <f>15*4.381</f>
        <v>65.715000000000003</v>
      </c>
      <c r="N243">
        <f>15*4.381</f>
        <v>65.715000000000003</v>
      </c>
      <c r="O243">
        <f>15*4.381</f>
        <v>65.715000000000003</v>
      </c>
      <c r="P243">
        <f>11*5.891</f>
        <v>64.801000000000002</v>
      </c>
      <c r="Q243">
        <f>12*5.891</f>
        <v>70.692000000000007</v>
      </c>
      <c r="R243">
        <f>8*5.891</f>
        <v>47.128</v>
      </c>
      <c r="S243">
        <f>18*3.916</f>
        <v>70.488</v>
      </c>
      <c r="T243">
        <f>17*3.916</f>
        <v>66.572000000000003</v>
      </c>
      <c r="U243">
        <f>16*3.916</f>
        <v>62.655999999999999</v>
      </c>
      <c r="V243">
        <f>14*4.003</f>
        <v>56.042000000000002</v>
      </c>
      <c r="W243">
        <f>18*4.003</f>
        <v>72.054000000000002</v>
      </c>
      <c r="X243">
        <f>14*4.003</f>
        <v>56.042000000000002</v>
      </c>
      <c r="Y243">
        <f>10*5.793</f>
        <v>57.93</v>
      </c>
      <c r="Z243">
        <f>12*5.793</f>
        <v>69.516000000000005</v>
      </c>
      <c r="AA243">
        <f>13*5.793</f>
        <v>75.308999999999997</v>
      </c>
    </row>
    <row r="244" spans="1:37" x14ac:dyDescent="0.2">
      <c r="A244" t="s">
        <v>1270</v>
      </c>
      <c r="B244" t="s">
        <v>991</v>
      </c>
      <c r="C244">
        <f>SUM(Table1[[#This Row],[1]:[62]])</f>
        <v>1557.039</v>
      </c>
      <c r="D244">
        <f>25*2.897</f>
        <v>72.424999999999997</v>
      </c>
      <c r="E244">
        <f>25*2.897</f>
        <v>72.424999999999997</v>
      </c>
      <c r="F244">
        <f>18*4.426</f>
        <v>79.668000000000006</v>
      </c>
      <c r="G244">
        <f>18*4.426</f>
        <v>79.668000000000006</v>
      </c>
      <c r="H244">
        <f>4*4.426</f>
        <v>17.704000000000001</v>
      </c>
      <c r="I244">
        <f>25*3.925</f>
        <v>98.125</v>
      </c>
      <c r="J244">
        <f>25*3.925</f>
        <v>98.125</v>
      </c>
      <c r="K244">
        <f>25*3.925</f>
        <v>98.125</v>
      </c>
      <c r="L244">
        <f>90*1.104</f>
        <v>99.360000000000014</v>
      </c>
      <c r="M244">
        <f>15*6.515</f>
        <v>97.724999999999994</v>
      </c>
      <c r="N244">
        <f>15*6.515</f>
        <v>97.724999999999994</v>
      </c>
      <c r="O244">
        <f>15*6.515</f>
        <v>97.724999999999994</v>
      </c>
      <c r="P244">
        <f>30*3.634</f>
        <v>109.02</v>
      </c>
      <c r="Q244">
        <f>30*3.634</f>
        <v>109.02</v>
      </c>
      <c r="R244">
        <f>25*2.874</f>
        <v>71.850000000000009</v>
      </c>
      <c r="S244">
        <f>25*2.874</f>
        <v>71.850000000000009</v>
      </c>
      <c r="T244">
        <f>30*3.161</f>
        <v>94.83</v>
      </c>
      <c r="U244">
        <f>29*3.161</f>
        <v>91.668999999999997</v>
      </c>
    </row>
    <row r="245" spans="1:37" x14ac:dyDescent="0.2">
      <c r="A245" t="s">
        <v>324</v>
      </c>
      <c r="B245" t="s">
        <v>334</v>
      </c>
      <c r="C245">
        <f>SUM(Table1[[#This Row],[1]:[62]])</f>
        <v>1549.252</v>
      </c>
      <c r="D245">
        <f>20*5.278</f>
        <v>105.55999999999999</v>
      </c>
      <c r="E245">
        <f>16*5.278</f>
        <v>84.447999999999993</v>
      </c>
      <c r="F245">
        <f>14*5.412</f>
        <v>75.768000000000001</v>
      </c>
      <c r="G245">
        <f>22*5.412</f>
        <v>119.06399999999999</v>
      </c>
      <c r="H245">
        <f>18*4.909</f>
        <v>88.361999999999995</v>
      </c>
      <c r="I245">
        <f>21*4.909</f>
        <v>103.089</v>
      </c>
      <c r="J245">
        <f>27*3.337</f>
        <v>90.099000000000004</v>
      </c>
      <c r="K245">
        <f>21*4.657</f>
        <v>97.796999999999997</v>
      </c>
      <c r="L245">
        <f>25*4.657</f>
        <v>116.425</v>
      </c>
      <c r="M245">
        <f>7*4.326</f>
        <v>30.281999999999996</v>
      </c>
      <c r="N245">
        <f>26*4.326</f>
        <v>112.47599999999998</v>
      </c>
      <c r="O245">
        <f>18*5.891</f>
        <v>106.038</v>
      </c>
      <c r="P245">
        <f>12*5.891</f>
        <v>70.692000000000007</v>
      </c>
      <c r="Q245">
        <f>12*7.004</f>
        <v>84.048000000000002</v>
      </c>
      <c r="R245">
        <f>19*4.381</f>
        <v>83.239000000000004</v>
      </c>
      <c r="S245">
        <f>23*4.381</f>
        <v>100.76300000000001</v>
      </c>
      <c r="T245">
        <f>14*5.793</f>
        <v>81.102000000000004</v>
      </c>
    </row>
    <row r="246" spans="1:37" x14ac:dyDescent="0.2">
      <c r="A246" t="s">
        <v>76</v>
      </c>
      <c r="B246" t="s">
        <v>998</v>
      </c>
      <c r="C246">
        <f>SUM(Table1[[#This Row],[1]:[62]])</f>
        <v>1543.692</v>
      </c>
      <c r="D246">
        <f>12*5.891</f>
        <v>70.692000000000007</v>
      </c>
      <c r="E246">
        <f>12*5.891</f>
        <v>70.692000000000007</v>
      </c>
      <c r="F246">
        <f>8*5.891</f>
        <v>47.128</v>
      </c>
      <c r="G246">
        <f>15*4.259</f>
        <v>63.885000000000005</v>
      </c>
      <c r="H246">
        <f>16*4.259</f>
        <v>68.144000000000005</v>
      </c>
      <c r="I246">
        <f>12*4.259</f>
        <v>51.108000000000004</v>
      </c>
      <c r="J246">
        <f>9*7.004</f>
        <v>63.035999999999994</v>
      </c>
      <c r="K246">
        <f>9*7.004</f>
        <v>63.035999999999994</v>
      </c>
      <c r="L246">
        <f>8*7.004</f>
        <v>56.031999999999996</v>
      </c>
      <c r="M246">
        <f>15*4.381</f>
        <v>65.715000000000003</v>
      </c>
      <c r="N246">
        <f>15*4.381</f>
        <v>65.715000000000003</v>
      </c>
      <c r="O246">
        <f>15*4.381</f>
        <v>65.715000000000003</v>
      </c>
      <c r="P246">
        <f>11*5.891</f>
        <v>64.801000000000002</v>
      </c>
      <c r="Q246">
        <f>12*5.891</f>
        <v>70.692000000000007</v>
      </c>
      <c r="R246">
        <f>12*5.891</f>
        <v>70.692000000000007</v>
      </c>
      <c r="S246">
        <f>18*3.916</f>
        <v>70.488</v>
      </c>
      <c r="T246">
        <f>17*3.916</f>
        <v>66.572000000000003</v>
      </c>
      <c r="U246">
        <f>16*3.916</f>
        <v>62.655999999999999</v>
      </c>
      <c r="V246">
        <f>14*4.003</f>
        <v>56.042000000000002</v>
      </c>
      <c r="W246">
        <f>18*4.003</f>
        <v>72.054000000000002</v>
      </c>
      <c r="X246">
        <f>14*4.003</f>
        <v>56.042000000000002</v>
      </c>
      <c r="Y246">
        <f>10*5.793</f>
        <v>57.93</v>
      </c>
      <c r="Z246">
        <f>12*5.793</f>
        <v>69.516000000000005</v>
      </c>
      <c r="AA246">
        <f>13*5.793</f>
        <v>75.308999999999997</v>
      </c>
    </row>
    <row r="247" spans="1:37" x14ac:dyDescent="0.2">
      <c r="A247" t="s">
        <v>1076</v>
      </c>
      <c r="B247" t="s">
        <v>1077</v>
      </c>
      <c r="C247">
        <f>SUM(Table1[[#This Row],[1]:[62]])</f>
        <v>1542.5830000000001</v>
      </c>
      <c r="D247">
        <f>44*2.897</f>
        <v>127.46799999999999</v>
      </c>
      <c r="E247">
        <f>35*3.83</f>
        <v>134.05000000000001</v>
      </c>
      <c r="F247">
        <f>35*3.925</f>
        <v>137.375</v>
      </c>
      <c r="G247">
        <f>45*2.647</f>
        <v>119.11499999999999</v>
      </c>
      <c r="H247">
        <f>74*2.012</f>
        <v>148.88800000000001</v>
      </c>
      <c r="I247">
        <f>20*6.515</f>
        <v>130.29999999999998</v>
      </c>
      <c r="J247">
        <f>33*3.634</f>
        <v>119.922</v>
      </c>
      <c r="K247">
        <f>75*1.439</f>
        <v>107.92500000000001</v>
      </c>
      <c r="L247">
        <f>34*3.602</f>
        <v>122.46799999999999</v>
      </c>
      <c r="M247">
        <f>35*3.161</f>
        <v>110.63500000000001</v>
      </c>
      <c r="N247">
        <f>89*1.633</f>
        <v>145.33699999999999</v>
      </c>
      <c r="O247">
        <f>65*2.14</f>
        <v>139.1</v>
      </c>
    </row>
    <row r="248" spans="1:37" x14ac:dyDescent="0.2">
      <c r="A248" t="s">
        <v>170</v>
      </c>
      <c r="B248" t="s">
        <v>1049</v>
      </c>
      <c r="C248">
        <f>SUM(Table1[[#This Row],[1]:[62]])</f>
        <v>1539.0849999999998</v>
      </c>
      <c r="D248">
        <f>15*3.792</f>
        <v>56.879999999999995</v>
      </c>
      <c r="E248">
        <f>19*3.792</f>
        <v>72.048000000000002</v>
      </c>
      <c r="F248">
        <f>12*4.259</f>
        <v>51.108000000000004</v>
      </c>
      <c r="G248">
        <f>11*4.259</f>
        <v>46.849000000000004</v>
      </c>
      <c r="H248">
        <f>6*4.259</f>
        <v>25.554000000000002</v>
      </c>
      <c r="I248">
        <f>14*4.003</f>
        <v>56.042000000000002</v>
      </c>
      <c r="J248">
        <f>14*4.003</f>
        <v>56.042000000000002</v>
      </c>
      <c r="K248">
        <f>3*4.003</f>
        <v>12.009</v>
      </c>
      <c r="L248">
        <f>22*2.64</f>
        <v>58.080000000000005</v>
      </c>
      <c r="M248">
        <f>20*2.64</f>
        <v>52.800000000000004</v>
      </c>
      <c r="N248">
        <f>23*2.64</f>
        <v>60.720000000000006</v>
      </c>
      <c r="O248">
        <f>13*5.891</f>
        <v>76.582999999999998</v>
      </c>
      <c r="P248">
        <f>5*5.891</f>
        <v>29.454999999999998</v>
      </c>
      <c r="Q248">
        <f>13*4.003</f>
        <v>52.039000000000001</v>
      </c>
      <c r="R248">
        <f>9*4.003</f>
        <v>36.027000000000001</v>
      </c>
      <c r="S248">
        <f>13*4.003</f>
        <v>52.039000000000001</v>
      </c>
      <c r="T248">
        <f>9*5.891</f>
        <v>53.018999999999998</v>
      </c>
      <c r="U248">
        <f>4*5.891</f>
        <v>23.564</v>
      </c>
      <c r="V248">
        <f>9*5.891</f>
        <v>53.018999999999998</v>
      </c>
      <c r="W248">
        <f>8*4.332</f>
        <v>34.655999999999999</v>
      </c>
      <c r="X248">
        <f>8*4.332</f>
        <v>34.655999999999999</v>
      </c>
      <c r="Y248">
        <f>9*4.332</f>
        <v>38.988</v>
      </c>
      <c r="Z248">
        <f>10*4.778</f>
        <v>47.779999999999994</v>
      </c>
      <c r="AA248">
        <f>10*4.778</f>
        <v>47.779999999999994</v>
      </c>
      <c r="AB248">
        <f>7*4.778</f>
        <v>33.445999999999998</v>
      </c>
      <c r="AC248">
        <f>8*5.891</f>
        <v>47.128</v>
      </c>
      <c r="AD248">
        <f>7*5.891</f>
        <v>41.237000000000002</v>
      </c>
      <c r="AE248">
        <f>6*5.891</f>
        <v>35.346000000000004</v>
      </c>
      <c r="AF248">
        <f>10*3.916</f>
        <v>39.159999999999997</v>
      </c>
      <c r="AG248">
        <f>13*3.916</f>
        <v>50.908000000000001</v>
      </c>
      <c r="AH248">
        <f>11*4.003</f>
        <v>44.033000000000001</v>
      </c>
      <c r="AI248">
        <f>12*4.003</f>
        <v>48.036000000000001</v>
      </c>
      <c r="AJ248">
        <f>8*4.003</f>
        <v>32.024000000000001</v>
      </c>
      <c r="AK248">
        <f>10*4.003</f>
        <v>40.03</v>
      </c>
    </row>
    <row r="249" spans="1:37" x14ac:dyDescent="0.2">
      <c r="A249" t="s">
        <v>122</v>
      </c>
      <c r="B249" t="s">
        <v>123</v>
      </c>
      <c r="C249">
        <f>SUM(Table1[[#This Row],[1]:[62]])</f>
        <v>1538.4829999999995</v>
      </c>
      <c r="D249">
        <f>21*4.326</f>
        <v>90.845999999999989</v>
      </c>
      <c r="E249">
        <f>22*4.326</f>
        <v>95.171999999999997</v>
      </c>
      <c r="F249">
        <f>9*4.653</f>
        <v>41.876999999999995</v>
      </c>
      <c r="G249">
        <f>10*4.653</f>
        <v>46.529999999999994</v>
      </c>
      <c r="H249">
        <f>16*4.653</f>
        <v>74.447999999999993</v>
      </c>
      <c r="I249">
        <f>10*5.822</f>
        <v>58.22</v>
      </c>
      <c r="J249">
        <f>10*5.822</f>
        <v>58.22</v>
      </c>
      <c r="K249">
        <f>16*5.822</f>
        <v>93.152000000000001</v>
      </c>
      <c r="L249">
        <f>18*5.793</f>
        <v>104.274</v>
      </c>
      <c r="M249">
        <f>21*4.555</f>
        <v>95.655000000000001</v>
      </c>
      <c r="N249">
        <f>10*4.555</f>
        <v>45.55</v>
      </c>
      <c r="O249">
        <f>20*4.428</f>
        <v>88.56</v>
      </c>
      <c r="P249">
        <f>18*4.428</f>
        <v>79.703999999999994</v>
      </c>
      <c r="Q249">
        <f>9*4.653</f>
        <v>41.876999999999995</v>
      </c>
      <c r="R249">
        <f>12*4.653</f>
        <v>55.835999999999999</v>
      </c>
      <c r="S249">
        <f>19*4.653</f>
        <v>88.406999999999996</v>
      </c>
      <c r="T249">
        <f>16*5.345</f>
        <v>85.52</v>
      </c>
      <c r="U249">
        <f>17*5.345</f>
        <v>90.864999999999995</v>
      </c>
      <c r="V249">
        <f>15*5.822</f>
        <v>87.33</v>
      </c>
      <c r="W249">
        <f>15*5.822</f>
        <v>87.33</v>
      </c>
      <c r="X249">
        <f>5*5.822</f>
        <v>29.11</v>
      </c>
    </row>
    <row r="250" spans="1:37" x14ac:dyDescent="0.2">
      <c r="A250" t="s">
        <v>387</v>
      </c>
      <c r="B250" t="s">
        <v>413</v>
      </c>
      <c r="C250">
        <f>SUM(Table1[[#This Row],[1]:[62]])</f>
        <v>1535.615</v>
      </c>
      <c r="D250">
        <f>15*3.185</f>
        <v>47.774999999999999</v>
      </c>
      <c r="E250">
        <f>13*3.185</f>
        <v>41.405000000000001</v>
      </c>
      <c r="F250">
        <f>18*3.185</f>
        <v>57.33</v>
      </c>
      <c r="G250">
        <f>9*5.891</f>
        <v>53.018999999999998</v>
      </c>
      <c r="H250">
        <f>9*5.891</f>
        <v>53.018999999999998</v>
      </c>
      <c r="I250">
        <f>11*5.891</f>
        <v>64.801000000000002</v>
      </c>
      <c r="J250">
        <f>11*4.778</f>
        <v>52.557999999999993</v>
      </c>
      <c r="K250">
        <f>11*4.778</f>
        <v>52.557999999999993</v>
      </c>
      <c r="L250">
        <f>14*4.778</f>
        <v>66.891999999999996</v>
      </c>
      <c r="M250">
        <f>1*3.792</f>
        <v>3.7919999999999998</v>
      </c>
      <c r="N250">
        <f>15*3.792</f>
        <v>56.879999999999995</v>
      </c>
      <c r="O250">
        <f>19*3.792</f>
        <v>72.048000000000002</v>
      </c>
      <c r="P250">
        <f>15*4.332</f>
        <v>64.98</v>
      </c>
      <c r="Q250">
        <f>15*4.332</f>
        <v>64.98</v>
      </c>
      <c r="R250">
        <f>7*4.332</f>
        <v>30.323999999999998</v>
      </c>
      <c r="S250">
        <f>12*4.259</f>
        <v>51.108000000000004</v>
      </c>
      <c r="T250">
        <f>11*4.259</f>
        <v>46.849000000000004</v>
      </c>
      <c r="U250">
        <f>6*4.259</f>
        <v>25.554000000000002</v>
      </c>
      <c r="V250">
        <f>20*2.039</f>
        <v>40.78</v>
      </c>
      <c r="W250">
        <f>20*2.039</f>
        <v>40.78</v>
      </c>
      <c r="X250">
        <f>8*2.039</f>
        <v>16.312000000000001</v>
      </c>
      <c r="Y250">
        <f>14*4.003</f>
        <v>56.042000000000002</v>
      </c>
      <c r="Z250">
        <f>14*4.003</f>
        <v>56.042000000000002</v>
      </c>
      <c r="AA250">
        <f>17*4.003</f>
        <v>68.051000000000002</v>
      </c>
      <c r="AB250">
        <f>22*2.64</f>
        <v>58.080000000000005</v>
      </c>
      <c r="AC250">
        <f>20*2.64</f>
        <v>52.800000000000004</v>
      </c>
      <c r="AD250">
        <f>23*2.64</f>
        <v>60.720000000000006</v>
      </c>
      <c r="AE250">
        <f>14*3.916</f>
        <v>54.823999999999998</v>
      </c>
      <c r="AF250">
        <f>14*3.916</f>
        <v>54.823999999999998</v>
      </c>
      <c r="AG250">
        <f>18*3.916</f>
        <v>70.488</v>
      </c>
    </row>
    <row r="251" spans="1:37" x14ac:dyDescent="0.2">
      <c r="A251" t="s">
        <v>912</v>
      </c>
      <c r="B251" t="s">
        <v>1152</v>
      </c>
      <c r="C251">
        <f>SUM(Table1[[#This Row],[1]:[62]])</f>
        <v>1530.8340000000001</v>
      </c>
      <c r="D251">
        <f>10*6.12</f>
        <v>61.2</v>
      </c>
      <c r="E251">
        <f>15*6.12</f>
        <v>91.8</v>
      </c>
      <c r="F251">
        <f>16*5.807</f>
        <v>92.912000000000006</v>
      </c>
      <c r="G251">
        <f>12*5.807</f>
        <v>69.683999999999997</v>
      </c>
      <c r="H251">
        <f>12*5.807</f>
        <v>69.683999999999997</v>
      </c>
      <c r="I251">
        <f>21*4.674</f>
        <v>98.154000000000011</v>
      </c>
      <c r="J251">
        <f>14*4.674</f>
        <v>65.436000000000007</v>
      </c>
      <c r="K251">
        <f>25*3.703</f>
        <v>92.575000000000003</v>
      </c>
      <c r="L251">
        <f>18*3.703</f>
        <v>66.653999999999996</v>
      </c>
      <c r="M251">
        <f>18*3.703</f>
        <v>66.653999999999996</v>
      </c>
      <c r="N251">
        <f>26*3.587</f>
        <v>93.262</v>
      </c>
      <c r="O251">
        <f>19*3.587</f>
        <v>68.153000000000006</v>
      </c>
      <c r="P251">
        <f>19*3.587</f>
        <v>68.153000000000006</v>
      </c>
      <c r="Q251">
        <f>19*3.587</f>
        <v>68.153000000000006</v>
      </c>
      <c r="R251">
        <f>21*4.563</f>
        <v>95.822999999999993</v>
      </c>
      <c r="S251">
        <f>15*4.563</f>
        <v>68.444999999999993</v>
      </c>
      <c r="T251">
        <f>15*4.563</f>
        <v>68.444999999999993</v>
      </c>
      <c r="U251">
        <f>14*4.801</f>
        <v>67.213999999999999</v>
      </c>
      <c r="V251">
        <f>14*4.801</f>
        <v>67.213999999999999</v>
      </c>
      <c r="W251">
        <f>19*4.801</f>
        <v>91.219000000000008</v>
      </c>
    </row>
    <row r="252" spans="1:37" x14ac:dyDescent="0.2">
      <c r="A252" t="s">
        <v>782</v>
      </c>
      <c r="B252" t="s">
        <v>1271</v>
      </c>
      <c r="C252">
        <f>SUM(Table1[[#This Row],[1]:[62]])</f>
        <v>1530.6919999999998</v>
      </c>
      <c r="D252">
        <f>6*2.897</f>
        <v>17.381999999999998</v>
      </c>
      <c r="E252">
        <f>25*2.897</f>
        <v>72.424999999999997</v>
      </c>
      <c r="F252">
        <f>18*4.426</f>
        <v>79.668000000000006</v>
      </c>
      <c r="G252">
        <f>18*4.426</f>
        <v>79.668000000000006</v>
      </c>
      <c r="H252">
        <f>18*4.426</f>
        <v>79.668000000000006</v>
      </c>
      <c r="I252">
        <f>24*3.925</f>
        <v>94.199999999999989</v>
      </c>
      <c r="J252">
        <f>25*3.925</f>
        <v>98.125</v>
      </c>
      <c r="K252">
        <f>17*3.925</f>
        <v>66.724999999999994</v>
      </c>
      <c r="L252">
        <f>89*1.104</f>
        <v>98.256000000000014</v>
      </c>
      <c r="M252">
        <f>15*6.515</f>
        <v>97.724999999999994</v>
      </c>
      <c r="N252">
        <f>15*6.515</f>
        <v>97.724999999999994</v>
      </c>
      <c r="O252">
        <f>15*6.515</f>
        <v>97.724999999999994</v>
      </c>
      <c r="P252">
        <f>30*3.634</f>
        <v>109.02</v>
      </c>
      <c r="Q252">
        <f>30*3.634</f>
        <v>109.02</v>
      </c>
      <c r="R252">
        <f>25*2.874</f>
        <v>71.850000000000009</v>
      </c>
      <c r="S252">
        <f>25*2.874</f>
        <v>71.850000000000009</v>
      </c>
      <c r="T252">
        <f>30*3.161</f>
        <v>94.83</v>
      </c>
      <c r="U252">
        <f>30*3.161</f>
        <v>94.83</v>
      </c>
    </row>
    <row r="253" spans="1:37" x14ac:dyDescent="0.2">
      <c r="A253" t="s">
        <v>264</v>
      </c>
      <c r="B253" t="s">
        <v>1041</v>
      </c>
      <c r="C253">
        <f>SUM(Table1[[#This Row],[1]:[62]])</f>
        <v>1528.1889999999999</v>
      </c>
      <c r="D253">
        <f>14*4.94</f>
        <v>69.160000000000011</v>
      </c>
      <c r="E253">
        <f>14*4.94</f>
        <v>69.160000000000011</v>
      </c>
      <c r="F253">
        <f>12*5.412</f>
        <v>64.944000000000003</v>
      </c>
      <c r="G253">
        <f>10*5.412</f>
        <v>54.12</v>
      </c>
      <c r="H253">
        <f>4*5.412</f>
        <v>21.648</v>
      </c>
      <c r="I253">
        <f>12*5.412</f>
        <v>64.944000000000003</v>
      </c>
      <c r="J253">
        <f>12*6.174</f>
        <v>74.088000000000008</v>
      </c>
      <c r="K253">
        <f>11*6.174</f>
        <v>67.914000000000001</v>
      </c>
      <c r="L253">
        <f>12*6.174</f>
        <v>74.088000000000008</v>
      </c>
      <c r="M253">
        <f>12*6.174</f>
        <v>74.088000000000008</v>
      </c>
      <c r="N253">
        <f>12*6.174</f>
        <v>74.088000000000008</v>
      </c>
      <c r="O253">
        <f>11*6.174</f>
        <v>67.914000000000001</v>
      </c>
      <c r="P253">
        <f>12*4.003</f>
        <v>48.036000000000001</v>
      </c>
      <c r="Q253">
        <f>13*4.003</f>
        <v>52.039000000000001</v>
      </c>
      <c r="R253">
        <f>13*4.003</f>
        <v>52.039000000000001</v>
      </c>
      <c r="S253">
        <f>9*5.891</f>
        <v>53.018999999999998</v>
      </c>
      <c r="T253">
        <f>8*5.891</f>
        <v>47.128</v>
      </c>
      <c r="U253">
        <f>9*5.891</f>
        <v>53.018999999999998</v>
      </c>
      <c r="V253">
        <f>8*4.332</f>
        <v>34.655999999999999</v>
      </c>
      <c r="W253">
        <f>7*4.332</f>
        <v>30.323999999999998</v>
      </c>
      <c r="X253">
        <f>9*4.332</f>
        <v>38.988</v>
      </c>
      <c r="Y253">
        <f>10*4.778</f>
        <v>47.779999999999994</v>
      </c>
      <c r="Z253">
        <f>10*4.778</f>
        <v>47.779999999999994</v>
      </c>
      <c r="AA253">
        <f>7*4.778</f>
        <v>33.445999999999998</v>
      </c>
      <c r="AB253">
        <f>8*5.891</f>
        <v>47.128</v>
      </c>
      <c r="AC253">
        <f>7*5.891</f>
        <v>41.237000000000002</v>
      </c>
      <c r="AD253">
        <f>6*5.891</f>
        <v>35.346000000000004</v>
      </c>
      <c r="AE253">
        <f>10*3.916</f>
        <v>39.159999999999997</v>
      </c>
      <c r="AF253">
        <f>13*3.916</f>
        <v>50.908000000000001</v>
      </c>
    </row>
    <row r="254" spans="1:37" x14ac:dyDescent="0.2">
      <c r="A254" t="s">
        <v>877</v>
      </c>
      <c r="B254" t="s">
        <v>946</v>
      </c>
      <c r="C254">
        <f>SUM(Table1[[#This Row],[1]:[62]])</f>
        <v>1511.914</v>
      </c>
      <c r="D254">
        <f>20*4.226</f>
        <v>84.52</v>
      </c>
      <c r="E254">
        <f>14*7.004</f>
        <v>98.055999999999997</v>
      </c>
      <c r="F254">
        <f>12*7.004</f>
        <v>84.048000000000002</v>
      </c>
      <c r="G254">
        <f>19*4.259</f>
        <v>80.921000000000006</v>
      </c>
      <c r="H254">
        <f>18*4.381</f>
        <v>78.858000000000004</v>
      </c>
      <c r="I254">
        <f>19*4.381</f>
        <v>83.239000000000004</v>
      </c>
      <c r="J254">
        <f>17*4.909</f>
        <v>83.453000000000003</v>
      </c>
      <c r="K254">
        <f>16*4.909</f>
        <v>78.543999999999997</v>
      </c>
      <c r="L254">
        <f>17*5.281</f>
        <v>89.777000000000001</v>
      </c>
      <c r="M254">
        <f>14*5.281</f>
        <v>73.933999999999997</v>
      </c>
      <c r="N254">
        <f>16*5.281</f>
        <v>84.495999999999995</v>
      </c>
      <c r="O254">
        <f>17*4.572</f>
        <v>77.724000000000004</v>
      </c>
      <c r="P254">
        <f>16*4.572</f>
        <v>73.152000000000001</v>
      </c>
      <c r="Q254">
        <f>17*4.572</f>
        <v>77.724000000000004</v>
      </c>
      <c r="R254">
        <f>12*5.39</f>
        <v>64.679999999999993</v>
      </c>
      <c r="S254">
        <f>16*5.39</f>
        <v>86.24</v>
      </c>
      <c r="T254">
        <f>12*5.39</f>
        <v>64.679999999999993</v>
      </c>
      <c r="U254">
        <f>15*5.281</f>
        <v>79.214999999999989</v>
      </c>
      <c r="V254">
        <f>13*5.281</f>
        <v>68.652999999999992</v>
      </c>
    </row>
    <row r="255" spans="1:37" x14ac:dyDescent="0.2">
      <c r="A255" t="s">
        <v>76</v>
      </c>
      <c r="B255" t="s">
        <v>952</v>
      </c>
      <c r="C255">
        <f>SUM(Table1[[#This Row],[1]:[62]])</f>
        <v>1504.0879999999995</v>
      </c>
      <c r="D255">
        <f>11*5.543</f>
        <v>60.972999999999999</v>
      </c>
      <c r="E255">
        <f>13*5.543</f>
        <v>72.058999999999997</v>
      </c>
      <c r="F255">
        <f>6*5.543</f>
        <v>33.258000000000003</v>
      </c>
      <c r="G255">
        <f>15*4.554</f>
        <v>68.31</v>
      </c>
      <c r="H255">
        <f>14*4.554</f>
        <v>63.756</v>
      </c>
      <c r="I255">
        <f>15*4.554</f>
        <v>68.31</v>
      </c>
      <c r="J255">
        <f>2*3.754</f>
        <v>7.508</v>
      </c>
      <c r="K255">
        <f>17*3.754</f>
        <v>63.817999999999998</v>
      </c>
      <c r="L255">
        <f>13*5.543</f>
        <v>72.058999999999997</v>
      </c>
      <c r="M255">
        <f>13*5.543</f>
        <v>72.058999999999997</v>
      </c>
      <c r="N255">
        <f>13*5.543</f>
        <v>72.058999999999997</v>
      </c>
      <c r="O255">
        <f>13*5.543</f>
        <v>72.058999999999997</v>
      </c>
      <c r="P255">
        <f>12*5.543</f>
        <v>66.516000000000005</v>
      </c>
      <c r="Q255">
        <f>13*5.543</f>
        <v>72.058999999999997</v>
      </c>
      <c r="R255">
        <f>12*5.39</f>
        <v>64.679999999999993</v>
      </c>
      <c r="S255">
        <f>16*5.39</f>
        <v>86.24</v>
      </c>
      <c r="T255">
        <f>12*5.39</f>
        <v>64.679999999999993</v>
      </c>
      <c r="U255">
        <f>15*5.281</f>
        <v>79.214999999999989</v>
      </c>
      <c r="V255">
        <f>15*5.281</f>
        <v>79.214999999999989</v>
      </c>
      <c r="W255">
        <f>2*5.281</f>
        <v>10.561999999999999</v>
      </c>
      <c r="X255">
        <f>15*5.419</f>
        <v>81.284999999999997</v>
      </c>
      <c r="Y255">
        <f>16*5.419</f>
        <v>86.703999999999994</v>
      </c>
      <c r="Z255">
        <f>16*5.419</f>
        <v>86.703999999999994</v>
      </c>
    </row>
    <row r="256" spans="1:37" x14ac:dyDescent="0.2">
      <c r="A256" t="s">
        <v>199</v>
      </c>
      <c r="B256" t="s">
        <v>200</v>
      </c>
      <c r="C256">
        <f>SUM(Table1[[#This Row],[1]:[62]])</f>
        <v>1501.6680000000001</v>
      </c>
      <c r="D256">
        <f>12*4.428</f>
        <v>53.135999999999996</v>
      </c>
      <c r="E256">
        <f>13*4.428</f>
        <v>57.564</v>
      </c>
      <c r="F256">
        <f>12*4.428</f>
        <v>53.135999999999996</v>
      </c>
      <c r="G256">
        <f>6*4.653</f>
        <v>27.917999999999999</v>
      </c>
      <c r="H256">
        <f>19*4.653</f>
        <v>88.406999999999996</v>
      </c>
      <c r="I256">
        <f>13*4.313</f>
        <v>56.068999999999996</v>
      </c>
      <c r="J256">
        <f>9*4.313</f>
        <v>38.817</v>
      </c>
      <c r="K256">
        <f>16*4.313</f>
        <v>69.007999999999996</v>
      </c>
      <c r="L256">
        <f>16*5.345</f>
        <v>85.52</v>
      </c>
      <c r="M256">
        <f>14*5.345</f>
        <v>74.83</v>
      </c>
      <c r="N256">
        <f>17*4.313</f>
        <v>73.320999999999998</v>
      </c>
      <c r="O256">
        <f>15*4.313</f>
        <v>64.694999999999993</v>
      </c>
      <c r="P256">
        <f>16*4.313</f>
        <v>69.007999999999996</v>
      </c>
      <c r="Q256">
        <f>16*4.653</f>
        <v>74.447999999999993</v>
      </c>
      <c r="R256">
        <f>14*4.653</f>
        <v>65.141999999999996</v>
      </c>
      <c r="S256">
        <f>18*4.653</f>
        <v>83.753999999999991</v>
      </c>
      <c r="T256">
        <f>14*5.822</f>
        <v>81.507999999999996</v>
      </c>
      <c r="U256">
        <f>11*5.822</f>
        <v>64.042000000000002</v>
      </c>
      <c r="V256">
        <f>16*5.822</f>
        <v>93.152000000000001</v>
      </c>
      <c r="W256">
        <f>18*4.657</f>
        <v>83.825999999999993</v>
      </c>
      <c r="X256">
        <f>14*4.657</f>
        <v>65.198000000000008</v>
      </c>
      <c r="Y256">
        <f>17*4.657</f>
        <v>79.168999999999997</v>
      </c>
    </row>
    <row r="257" spans="1:32" x14ac:dyDescent="0.2">
      <c r="A257" t="s">
        <v>1001</v>
      </c>
      <c r="B257" t="s">
        <v>1002</v>
      </c>
      <c r="C257">
        <f>SUM(Table1[[#This Row],[1]:[62]])</f>
        <v>1500.979</v>
      </c>
      <c r="D257">
        <f>12*5.891</f>
        <v>70.692000000000007</v>
      </c>
      <c r="E257">
        <f>12*5.891</f>
        <v>70.692000000000007</v>
      </c>
      <c r="F257">
        <f>7*5.891</f>
        <v>41.237000000000002</v>
      </c>
      <c r="G257">
        <f>15*4.259</f>
        <v>63.885000000000005</v>
      </c>
      <c r="H257">
        <f>16*4.259</f>
        <v>68.144000000000005</v>
      </c>
      <c r="I257">
        <f>5*4.259</f>
        <v>21.295000000000002</v>
      </c>
      <c r="J257">
        <f>9*7.004</f>
        <v>63.035999999999994</v>
      </c>
      <c r="K257">
        <f>9*7.004</f>
        <v>63.035999999999994</v>
      </c>
      <c r="L257">
        <f>11*7.004</f>
        <v>77.043999999999997</v>
      </c>
      <c r="M257">
        <f>15*4.381</f>
        <v>65.715000000000003</v>
      </c>
      <c r="N257">
        <f>15*4.381</f>
        <v>65.715000000000003</v>
      </c>
      <c r="O257">
        <f>15*4.381</f>
        <v>65.715000000000003</v>
      </c>
      <c r="P257">
        <f>11*5.891</f>
        <v>64.801000000000002</v>
      </c>
      <c r="Q257">
        <f>12*5.891</f>
        <v>70.692000000000007</v>
      </c>
      <c r="R257">
        <f>12*5.891</f>
        <v>70.692000000000007</v>
      </c>
      <c r="S257">
        <f>18*3.916</f>
        <v>70.488</v>
      </c>
      <c r="T257">
        <f>17*3.916</f>
        <v>66.572000000000003</v>
      </c>
      <c r="U257">
        <f>16*3.916</f>
        <v>62.655999999999999</v>
      </c>
      <c r="V257">
        <f>14*4.003</f>
        <v>56.042000000000002</v>
      </c>
      <c r="W257">
        <f>18*4.003</f>
        <v>72.054000000000002</v>
      </c>
      <c r="X257">
        <f>7*4.003</f>
        <v>28.021000000000001</v>
      </c>
      <c r="Y257">
        <f>10*5.793</f>
        <v>57.93</v>
      </c>
      <c r="Z257">
        <f>12*5.793</f>
        <v>69.516000000000005</v>
      </c>
      <c r="AA257">
        <f>13*5.793</f>
        <v>75.308999999999997</v>
      </c>
    </row>
    <row r="258" spans="1:32" x14ac:dyDescent="0.2">
      <c r="A258" t="s">
        <v>387</v>
      </c>
      <c r="B258" t="s">
        <v>408</v>
      </c>
      <c r="C258">
        <f>SUM(Table1[[#This Row],[1]:[62]])</f>
        <v>1500.1830000000004</v>
      </c>
      <c r="D258">
        <f>7*3.185</f>
        <v>22.295000000000002</v>
      </c>
      <c r="E258">
        <f>8*3.185</f>
        <v>25.48</v>
      </c>
      <c r="F258">
        <f>18*3.185</f>
        <v>57.33</v>
      </c>
      <c r="G258">
        <f>9*5.891</f>
        <v>53.018999999999998</v>
      </c>
      <c r="H258">
        <f>9*5.891</f>
        <v>53.018999999999998</v>
      </c>
      <c r="I258">
        <f>11*4.778</f>
        <v>52.557999999999993</v>
      </c>
      <c r="J258">
        <f>11*4.778</f>
        <v>52.557999999999993</v>
      </c>
      <c r="K258">
        <f>14*4.778</f>
        <v>66.891999999999996</v>
      </c>
      <c r="L258">
        <f>5*3.792</f>
        <v>18.96</v>
      </c>
      <c r="M258">
        <f>15*3.792</f>
        <v>56.879999999999995</v>
      </c>
      <c r="N258">
        <f>19*3.792</f>
        <v>72.048000000000002</v>
      </c>
      <c r="O258">
        <f>15*4.332</f>
        <v>64.98</v>
      </c>
      <c r="P258">
        <f>15*4.332</f>
        <v>64.98</v>
      </c>
      <c r="Q258">
        <f>7*4.332</f>
        <v>30.323999999999998</v>
      </c>
      <c r="R258">
        <f>12*4.259</f>
        <v>51.108000000000004</v>
      </c>
      <c r="S258">
        <f>9*4.259</f>
        <v>38.331000000000003</v>
      </c>
      <c r="T258">
        <f>6*4.259</f>
        <v>25.554000000000002</v>
      </c>
      <c r="U258">
        <f>20*2.039</f>
        <v>40.78</v>
      </c>
      <c r="V258">
        <f>23*2.039</f>
        <v>46.897000000000006</v>
      </c>
      <c r="W258">
        <f>14*4.003</f>
        <v>56.042000000000002</v>
      </c>
      <c r="X258">
        <f>8*4.003</f>
        <v>32.024000000000001</v>
      </c>
      <c r="Y258">
        <f>17*4.003</f>
        <v>68.051000000000002</v>
      </c>
      <c r="Z258">
        <f>19*2.64</f>
        <v>50.160000000000004</v>
      </c>
      <c r="AA258">
        <f>23*2.64</f>
        <v>60.720000000000006</v>
      </c>
      <c r="AB258">
        <f>14*3.916</f>
        <v>54.823999999999998</v>
      </c>
      <c r="AC258">
        <f>14*3.916</f>
        <v>54.823999999999998</v>
      </c>
      <c r="AD258">
        <f>18*3.916</f>
        <v>70.488</v>
      </c>
      <c r="AE258">
        <f>13*5.891</f>
        <v>76.582999999999998</v>
      </c>
      <c r="AF258">
        <f>14*5.891</f>
        <v>82.474000000000004</v>
      </c>
    </row>
    <row r="259" spans="1:32" x14ac:dyDescent="0.2">
      <c r="A259" t="s">
        <v>1399</v>
      </c>
      <c r="B259" t="s">
        <v>495</v>
      </c>
      <c r="C259">
        <f>SUM(Table1[[#This Row],[1]:[62]])</f>
        <v>1492.9129999999998</v>
      </c>
      <c r="D259">
        <f>17*4.01</f>
        <v>68.17</v>
      </c>
      <c r="E259">
        <f>16*4.01</f>
        <v>64.16</v>
      </c>
      <c r="F259">
        <f>13*4.01</f>
        <v>52.129999999999995</v>
      </c>
      <c r="G259">
        <f>18*4.01</f>
        <v>72.179999999999993</v>
      </c>
      <c r="H259">
        <f>12*5.451</f>
        <v>65.411999999999992</v>
      </c>
      <c r="I259">
        <f>13*5.451</f>
        <v>70.863</v>
      </c>
      <c r="J259">
        <f>16*5.451</f>
        <v>87.215999999999994</v>
      </c>
      <c r="K259">
        <f>12*5.451</f>
        <v>65.411999999999992</v>
      </c>
      <c r="L259">
        <f>16*4.318</f>
        <v>69.087999999999994</v>
      </c>
      <c r="M259">
        <f>17*4.318</f>
        <v>73.405999999999992</v>
      </c>
      <c r="N259">
        <f>17*4.318</f>
        <v>73.405999999999992</v>
      </c>
      <c r="O259">
        <f>17*4.318</f>
        <v>73.405999999999992</v>
      </c>
      <c r="P259">
        <f>18*3.26</f>
        <v>58.679999999999993</v>
      </c>
      <c r="Q259">
        <f>21*3.26</f>
        <v>68.459999999999994</v>
      </c>
      <c r="R259">
        <f>19*3.26</f>
        <v>61.94</v>
      </c>
      <c r="S259">
        <f>20*3.26</f>
        <v>65.199999999999989</v>
      </c>
      <c r="T259">
        <f>18*4.318</f>
        <v>77.72399999999999</v>
      </c>
      <c r="U259">
        <f>17*4.318</f>
        <v>73.405999999999992</v>
      </c>
      <c r="V259">
        <f>16*4.318</f>
        <v>69.087999999999994</v>
      </c>
      <c r="W259">
        <f>17*4.318</f>
        <v>73.405999999999992</v>
      </c>
      <c r="X259">
        <f>8*6.12</f>
        <v>48.96</v>
      </c>
      <c r="Y259">
        <f>10*6.12</f>
        <v>61.2</v>
      </c>
    </row>
    <row r="260" spans="1:32" x14ac:dyDescent="0.2">
      <c r="A260" t="s">
        <v>49</v>
      </c>
      <c r="B260" t="s">
        <v>1083</v>
      </c>
      <c r="C260">
        <f>SUM(Table1[[#This Row],[1]:[62]])</f>
        <v>1492.7409999999998</v>
      </c>
      <c r="D260">
        <f>41*2.897</f>
        <v>118.77699999999999</v>
      </c>
      <c r="E260">
        <f>35*3.83</f>
        <v>134.05000000000001</v>
      </c>
      <c r="F260">
        <f>35*3.925</f>
        <v>137.375</v>
      </c>
      <c r="G260">
        <f>35*3.925</f>
        <v>137.375</v>
      </c>
      <c r="H260">
        <f>45*2.647</f>
        <v>119.11499999999999</v>
      </c>
      <c r="I260">
        <f>74*2.012</f>
        <v>148.88800000000001</v>
      </c>
      <c r="J260">
        <f>20*6.515</f>
        <v>130.29999999999998</v>
      </c>
      <c r="K260">
        <f>3*3.634</f>
        <v>10.901999999999999</v>
      </c>
      <c r="L260">
        <f>21*3.602</f>
        <v>75.641999999999996</v>
      </c>
      <c r="M260">
        <f>35*3.602</f>
        <v>126.07</v>
      </c>
      <c r="N260">
        <f>35*3.161</f>
        <v>110.63500000000001</v>
      </c>
      <c r="O260">
        <f>64*1.633</f>
        <v>104.512</v>
      </c>
      <c r="P260">
        <f>65*2.14</f>
        <v>139.1</v>
      </c>
    </row>
    <row r="261" spans="1:32" x14ac:dyDescent="0.2">
      <c r="A261" t="s">
        <v>696</v>
      </c>
      <c r="B261" t="s">
        <v>697</v>
      </c>
      <c r="C261">
        <f>SUM(Table1[[#This Row],[1]:[62]])</f>
        <v>1491.51</v>
      </c>
      <c r="D261">
        <f>13*4.674</f>
        <v>60.762000000000008</v>
      </c>
      <c r="E261">
        <f>10*4.674</f>
        <v>46.74</v>
      </c>
      <c r="F261">
        <f>12*4.801</f>
        <v>57.612000000000002</v>
      </c>
      <c r="G261">
        <f>13*4.801</f>
        <v>62.413000000000004</v>
      </c>
      <c r="H261">
        <f>16*5.807</f>
        <v>92.912000000000006</v>
      </c>
      <c r="I261">
        <f>12*5.807</f>
        <v>69.683999999999997</v>
      </c>
      <c r="J261">
        <f>12*5.807</f>
        <v>69.683999999999997</v>
      </c>
      <c r="K261">
        <f>21*4.674</f>
        <v>98.154000000000011</v>
      </c>
      <c r="L261">
        <f>14*4.674</f>
        <v>65.436000000000007</v>
      </c>
      <c r="M261">
        <f>25*3.703</f>
        <v>92.575000000000003</v>
      </c>
      <c r="N261">
        <f>15*3.703</f>
        <v>55.544999999999995</v>
      </c>
      <c r="O261">
        <f>18*3.703</f>
        <v>66.653999999999996</v>
      </c>
      <c r="P261">
        <f>25*3.587</f>
        <v>89.675000000000011</v>
      </c>
      <c r="Q261">
        <f>19*3.587</f>
        <v>68.153000000000006</v>
      </c>
      <c r="R261">
        <f>19*3.587</f>
        <v>68.153000000000006</v>
      </c>
      <c r="S261">
        <f>19*3.587</f>
        <v>68.153000000000006</v>
      </c>
      <c r="T261">
        <f>14*4.563</f>
        <v>63.881999999999998</v>
      </c>
      <c r="U261">
        <f>15*4.563</f>
        <v>68.444999999999993</v>
      </c>
      <c r="V261">
        <f>15*4.563</f>
        <v>68.444999999999993</v>
      </c>
      <c r="W261">
        <f>14*4.801</f>
        <v>67.213999999999999</v>
      </c>
      <c r="X261">
        <f>19*4.801</f>
        <v>91.219000000000008</v>
      </c>
    </row>
    <row r="262" spans="1:32" x14ac:dyDescent="0.2">
      <c r="A262" t="s">
        <v>1003</v>
      </c>
      <c r="B262" t="s">
        <v>395</v>
      </c>
      <c r="C262">
        <f>SUM(Table1[[#This Row],[1]:[62]])</f>
        <v>1482.1200000000001</v>
      </c>
      <c r="D262">
        <f>12*5.891</f>
        <v>70.692000000000007</v>
      </c>
      <c r="E262">
        <f>9*5.891</f>
        <v>53.018999999999998</v>
      </c>
      <c r="F262">
        <f>11*5.891</f>
        <v>64.801000000000002</v>
      </c>
      <c r="G262">
        <f>15*4.259</f>
        <v>63.885000000000005</v>
      </c>
      <c r="H262">
        <f>16*4.259</f>
        <v>68.144000000000005</v>
      </c>
      <c r="I262">
        <f>12*4.259</f>
        <v>51.108000000000004</v>
      </c>
      <c r="J262">
        <f>9*7.004</f>
        <v>63.035999999999994</v>
      </c>
      <c r="K262">
        <f>9*7.004</f>
        <v>63.035999999999994</v>
      </c>
      <c r="L262">
        <f>11*7.004</f>
        <v>77.043999999999997</v>
      </c>
      <c r="M262">
        <f>15*4.381</f>
        <v>65.715000000000003</v>
      </c>
      <c r="N262">
        <f>15*4.381</f>
        <v>65.715000000000003</v>
      </c>
      <c r="O262">
        <f>15*4.381</f>
        <v>65.715000000000003</v>
      </c>
      <c r="P262">
        <f>11*5.891</f>
        <v>64.801000000000002</v>
      </c>
      <c r="Q262">
        <f>12*5.891</f>
        <v>70.692000000000007</v>
      </c>
      <c r="R262">
        <f>12*5.891</f>
        <v>70.692000000000007</v>
      </c>
      <c r="S262">
        <f>18*3.916</f>
        <v>70.488</v>
      </c>
      <c r="T262">
        <f>16*3.916</f>
        <v>62.655999999999999</v>
      </c>
      <c r="U262">
        <f>10*4.003</f>
        <v>40.03</v>
      </c>
      <c r="V262">
        <f>18*4.003</f>
        <v>72.054000000000002</v>
      </c>
      <c r="W262">
        <f>14*4.003</f>
        <v>56.042000000000002</v>
      </c>
      <c r="X262">
        <f>10*5.793</f>
        <v>57.93</v>
      </c>
      <c r="Y262">
        <f>12*5.793</f>
        <v>69.516000000000005</v>
      </c>
      <c r="Z262">
        <f>13*5.793</f>
        <v>75.308999999999997</v>
      </c>
    </row>
    <row r="263" spans="1:32" x14ac:dyDescent="0.2">
      <c r="A263" t="s">
        <v>1400</v>
      </c>
      <c r="B263" t="s">
        <v>884</v>
      </c>
      <c r="C263">
        <f>SUM(Table1[[#This Row],[1]:[62]])</f>
        <v>1478.6590000000001</v>
      </c>
      <c r="D263">
        <f>20*4.226</f>
        <v>84.52</v>
      </c>
      <c r="E263">
        <f>18*4.226</f>
        <v>76.067999999999998</v>
      </c>
      <c r="F263">
        <f>14*7.004</f>
        <v>98.055999999999997</v>
      </c>
      <c r="G263">
        <f>5*7.004</f>
        <v>35.019999999999996</v>
      </c>
      <c r="H263">
        <f>19*4.259</f>
        <v>80.921000000000006</v>
      </c>
      <c r="I263">
        <f>18*4.381</f>
        <v>78.858000000000004</v>
      </c>
      <c r="J263">
        <f>19*4.381</f>
        <v>83.239000000000004</v>
      </c>
      <c r="K263">
        <f>17*5.822</f>
        <v>98.974000000000004</v>
      </c>
      <c r="L263">
        <f>17*4.909</f>
        <v>83.453000000000003</v>
      </c>
      <c r="M263">
        <f>16*4.909</f>
        <v>78.543999999999997</v>
      </c>
      <c r="N263">
        <f>21*4.326</f>
        <v>90.845999999999989</v>
      </c>
      <c r="O263">
        <f>22*4.326</f>
        <v>95.171999999999997</v>
      </c>
      <c r="P263">
        <f>20*4.657</f>
        <v>93.14</v>
      </c>
      <c r="Q263">
        <f>18*4.657</f>
        <v>83.825999999999993</v>
      </c>
      <c r="R263">
        <f>19*4.574</f>
        <v>86.905999999999992</v>
      </c>
      <c r="S263">
        <f>10*4.574</f>
        <v>45.739999999999995</v>
      </c>
      <c r="T263">
        <f>15*5.793</f>
        <v>86.894999999999996</v>
      </c>
      <c r="U263">
        <f>17*5.793</f>
        <v>98.481000000000009</v>
      </c>
    </row>
    <row r="264" spans="1:32" x14ac:dyDescent="0.2">
      <c r="A264" t="s">
        <v>491</v>
      </c>
      <c r="B264" t="s">
        <v>1023</v>
      </c>
      <c r="C264">
        <f>SUM(Table1[[#This Row],[1]:[62]])</f>
        <v>1472.1540000000002</v>
      </c>
      <c r="D264">
        <f>12*5.891</f>
        <v>70.692000000000007</v>
      </c>
      <c r="E264">
        <f>12*5.891</f>
        <v>70.692000000000007</v>
      </c>
      <c r="F264">
        <f>11*5.891</f>
        <v>64.801000000000002</v>
      </c>
      <c r="G264">
        <f>15*4.259</f>
        <v>63.885000000000005</v>
      </c>
      <c r="H264">
        <f>16*4.259</f>
        <v>68.144000000000005</v>
      </c>
      <c r="I264">
        <f>12*4.259</f>
        <v>51.108000000000004</v>
      </c>
      <c r="J264">
        <f>6*7.004</f>
        <v>42.024000000000001</v>
      </c>
      <c r="K264">
        <f>9*7.004</f>
        <v>63.035999999999994</v>
      </c>
      <c r="L264">
        <f>11*7.004</f>
        <v>77.043999999999997</v>
      </c>
      <c r="M264">
        <f>15*4.381</f>
        <v>65.715000000000003</v>
      </c>
      <c r="N264">
        <f>15*4.381</f>
        <v>65.715000000000003</v>
      </c>
      <c r="O264">
        <f>11*5.891</f>
        <v>64.801000000000002</v>
      </c>
      <c r="P264">
        <f>12*5.891</f>
        <v>70.692000000000007</v>
      </c>
      <c r="Q264">
        <f>12*5.891</f>
        <v>70.692000000000007</v>
      </c>
      <c r="R264">
        <f>12*3.916</f>
        <v>46.991999999999997</v>
      </c>
      <c r="S264">
        <f>17*3.916</f>
        <v>66.572000000000003</v>
      </c>
      <c r="T264">
        <f>16*3.916</f>
        <v>62.655999999999999</v>
      </c>
      <c r="U264">
        <f>14*4.003</f>
        <v>56.042000000000002</v>
      </c>
      <c r="V264">
        <f>18*4.003</f>
        <v>72.054000000000002</v>
      </c>
      <c r="W264">
        <f>14*4.003</f>
        <v>56.042000000000002</v>
      </c>
      <c r="X264">
        <f>10*5.793</f>
        <v>57.93</v>
      </c>
      <c r="Y264">
        <f>12*5.793</f>
        <v>69.516000000000005</v>
      </c>
      <c r="Z264">
        <f>13*5.793</f>
        <v>75.308999999999997</v>
      </c>
    </row>
    <row r="265" spans="1:32" x14ac:dyDescent="0.2">
      <c r="A265" t="s">
        <v>1007</v>
      </c>
      <c r="B265" t="s">
        <v>1013</v>
      </c>
      <c r="C265">
        <f>SUM(Table1[[#This Row],[1]:[62]])</f>
        <v>1454.825</v>
      </c>
      <c r="D265">
        <f>12*5.891</f>
        <v>70.692000000000007</v>
      </c>
      <c r="E265">
        <f>11*5.891</f>
        <v>64.801000000000002</v>
      </c>
      <c r="F265">
        <f>15*4.259</f>
        <v>63.885000000000005</v>
      </c>
      <c r="G265">
        <f>16*4.259</f>
        <v>68.144000000000005</v>
      </c>
      <c r="H265">
        <f>12*4.259</f>
        <v>51.108000000000004</v>
      </c>
      <c r="I265">
        <f>9*7.004</f>
        <v>63.035999999999994</v>
      </c>
      <c r="J265">
        <f>9*7.004</f>
        <v>63.035999999999994</v>
      </c>
      <c r="K265">
        <f>4*7.004</f>
        <v>28.015999999999998</v>
      </c>
      <c r="L265">
        <f>15*4.381</f>
        <v>65.715000000000003</v>
      </c>
      <c r="M265">
        <f>15*4.381</f>
        <v>65.715000000000003</v>
      </c>
      <c r="N265">
        <f>15*4.381</f>
        <v>65.715000000000003</v>
      </c>
      <c r="O265">
        <f>11*5.891</f>
        <v>64.801000000000002</v>
      </c>
      <c r="P265">
        <f>12*5.891</f>
        <v>70.692000000000007</v>
      </c>
      <c r="Q265">
        <f>12*5.891</f>
        <v>70.692000000000007</v>
      </c>
      <c r="R265">
        <f>16*3.916</f>
        <v>62.655999999999999</v>
      </c>
      <c r="S265">
        <f>17*3.916</f>
        <v>66.572000000000003</v>
      </c>
      <c r="T265">
        <f>16*3.916</f>
        <v>62.655999999999999</v>
      </c>
      <c r="U265">
        <f>14*4.003</f>
        <v>56.042000000000002</v>
      </c>
      <c r="V265">
        <f>18*4.003</f>
        <v>72.054000000000002</v>
      </c>
      <c r="W265">
        <f>14*4.003</f>
        <v>56.042000000000002</v>
      </c>
      <c r="X265">
        <f>10*5.793</f>
        <v>57.93</v>
      </c>
      <c r="Y265">
        <f>12*5.793</f>
        <v>69.516000000000005</v>
      </c>
      <c r="Z265">
        <f>13*5.793</f>
        <v>75.308999999999997</v>
      </c>
    </row>
    <row r="266" spans="1:32" x14ac:dyDescent="0.2">
      <c r="A266" t="s">
        <v>826</v>
      </c>
      <c r="B266" t="s">
        <v>1086</v>
      </c>
      <c r="C266">
        <f>SUM(Table1[[#This Row],[1]:[62]])</f>
        <v>1451.7279999999998</v>
      </c>
      <c r="D266">
        <f>20*2.897</f>
        <v>57.94</v>
      </c>
      <c r="E266">
        <f>7*3.83</f>
        <v>26.810000000000002</v>
      </c>
      <c r="F266">
        <f>35*3.925</f>
        <v>137.375</v>
      </c>
      <c r="G266">
        <f>31*3.925</f>
        <v>121.675</v>
      </c>
      <c r="H266">
        <f>41*2.647</f>
        <v>108.52699999999999</v>
      </c>
      <c r="I266">
        <f>75*2.012</f>
        <v>150.9</v>
      </c>
      <c r="J266">
        <f>20*6.515</f>
        <v>130.29999999999998</v>
      </c>
      <c r="K266">
        <f>33*3.634</f>
        <v>119.922</v>
      </c>
      <c r="L266">
        <f>72*1.439</f>
        <v>103.608</v>
      </c>
      <c r="M266">
        <f>35*3.602</f>
        <v>126.07</v>
      </c>
      <c r="N266">
        <f>33*3.602</f>
        <v>118.866</v>
      </c>
      <c r="O266">
        <f>35*3.161</f>
        <v>110.63500000000001</v>
      </c>
      <c r="P266">
        <f>65*2.14</f>
        <v>139.1</v>
      </c>
    </row>
    <row r="267" spans="1:32" x14ac:dyDescent="0.2">
      <c r="A267" t="s">
        <v>321</v>
      </c>
      <c r="B267" t="s">
        <v>338</v>
      </c>
      <c r="C267">
        <f>SUM(Table1[[#This Row],[1]:[62]])</f>
        <v>1450.5869999999995</v>
      </c>
      <c r="D267">
        <f>20*5.278</f>
        <v>105.55999999999999</v>
      </c>
      <c r="E267">
        <f>16*5.278</f>
        <v>84.447999999999993</v>
      </c>
      <c r="F267">
        <f>12*5.412</f>
        <v>64.944000000000003</v>
      </c>
      <c r="G267">
        <f>22*5.412</f>
        <v>119.06399999999999</v>
      </c>
      <c r="H267">
        <f>18*4.909</f>
        <v>88.361999999999995</v>
      </c>
      <c r="I267">
        <f>22*4.909</f>
        <v>107.99799999999999</v>
      </c>
      <c r="J267">
        <f>14*3.337</f>
        <v>46.718000000000004</v>
      </c>
      <c r="K267">
        <f>21*4.657</f>
        <v>97.796999999999997</v>
      </c>
      <c r="L267">
        <f>24*4.657</f>
        <v>111.768</v>
      </c>
      <c r="M267">
        <f>18*5.891</f>
        <v>106.038</v>
      </c>
      <c r="N267">
        <f>12*5.891</f>
        <v>70.692000000000007</v>
      </c>
      <c r="O267">
        <f>12*7.004</f>
        <v>84.048000000000002</v>
      </c>
      <c r="P267">
        <f>7*4.381</f>
        <v>30.667000000000002</v>
      </c>
      <c r="Q267">
        <f>23*4.381</f>
        <v>100.76300000000001</v>
      </c>
      <c r="R267">
        <f>18*5.793</f>
        <v>104.274</v>
      </c>
      <c r="S267">
        <f>22*5.793</f>
        <v>127.446</v>
      </c>
    </row>
    <row r="268" spans="1:32" x14ac:dyDescent="0.2">
      <c r="A268" t="s">
        <v>85</v>
      </c>
      <c r="B268" t="s">
        <v>86</v>
      </c>
      <c r="C268">
        <f>SUM(Table1[[#This Row],[1]:[62]])</f>
        <v>1445.7750000000001</v>
      </c>
      <c r="D268">
        <f>15*5.245</f>
        <v>78.674999999999997</v>
      </c>
      <c r="E268">
        <f>18*5.245</f>
        <v>94.41</v>
      </c>
      <c r="F268">
        <f>15*5.245</f>
        <v>78.674999999999997</v>
      </c>
      <c r="G268">
        <f>12*4.428</f>
        <v>53.135999999999996</v>
      </c>
      <c r="H268">
        <f>12*4.428</f>
        <v>53.135999999999996</v>
      </c>
      <c r="I268">
        <f>15*4.653</f>
        <v>69.794999999999987</v>
      </c>
      <c r="J268">
        <f>11*4.653</f>
        <v>51.182999999999993</v>
      </c>
      <c r="K268">
        <f>19*4.653</f>
        <v>88.406999999999996</v>
      </c>
      <c r="L268">
        <f>4*5.451</f>
        <v>21.803999999999998</v>
      </c>
      <c r="M268">
        <f>13*6.174</f>
        <v>80.262</v>
      </c>
      <c r="N268">
        <f>13*6.174</f>
        <v>80.262</v>
      </c>
      <c r="O268">
        <f>13*5.412</f>
        <v>70.355999999999995</v>
      </c>
      <c r="P268">
        <f>17*4.361</f>
        <v>74.137</v>
      </c>
      <c r="Q268">
        <f>17*4.361</f>
        <v>74.137</v>
      </c>
      <c r="R268">
        <f>9*4.361</f>
        <v>39.248999999999995</v>
      </c>
      <c r="S268">
        <f>17*4.259</f>
        <v>72.403000000000006</v>
      </c>
      <c r="T268">
        <f>17*4.259</f>
        <v>72.403000000000006</v>
      </c>
      <c r="U268">
        <f>14*4.94</f>
        <v>69.160000000000011</v>
      </c>
      <c r="V268">
        <f>14*4.94</f>
        <v>69.160000000000011</v>
      </c>
      <c r="W268">
        <f>12*6.201</f>
        <v>74.411999999999992</v>
      </c>
      <c r="X268">
        <f>13*6.201</f>
        <v>80.613</v>
      </c>
    </row>
    <row r="269" spans="1:32" x14ac:dyDescent="0.2">
      <c r="A269" t="s">
        <v>100</v>
      </c>
      <c r="B269" t="s">
        <v>944</v>
      </c>
      <c r="C269">
        <f>SUM(Table1[[#This Row],[1]:[62]])</f>
        <v>1433.759</v>
      </c>
      <c r="D269">
        <f>18*4.909</f>
        <v>88.361999999999995</v>
      </c>
      <c r="E269">
        <f>22*4.909</f>
        <v>107.99799999999999</v>
      </c>
      <c r="F269">
        <f>21*4.326</f>
        <v>90.845999999999989</v>
      </c>
      <c r="G269">
        <f>26*4.326</f>
        <v>112.47599999999998</v>
      </c>
      <c r="H269">
        <f>18*5.891</f>
        <v>106.038</v>
      </c>
      <c r="I269">
        <f>11*5.891</f>
        <v>64.801000000000002</v>
      </c>
      <c r="J269">
        <f>12*7.004</f>
        <v>84.048000000000002</v>
      </c>
      <c r="K269">
        <f>19*4.381</f>
        <v>83.239000000000004</v>
      </c>
      <c r="L269">
        <f>23*4.381</f>
        <v>100.76300000000001</v>
      </c>
      <c r="M269">
        <f>18*5.793</f>
        <v>104.274</v>
      </c>
      <c r="N269">
        <f>22*5.793</f>
        <v>127.446</v>
      </c>
      <c r="O269">
        <f>12*5.39</f>
        <v>64.679999999999993</v>
      </c>
      <c r="P269">
        <f>16*5.39</f>
        <v>86.24</v>
      </c>
      <c r="Q269">
        <f>12*5.39</f>
        <v>64.679999999999993</v>
      </c>
      <c r="R269">
        <f>15*5.281</f>
        <v>79.214999999999989</v>
      </c>
      <c r="S269">
        <f>13*5.281</f>
        <v>68.652999999999992</v>
      </c>
    </row>
    <row r="270" spans="1:32" x14ac:dyDescent="0.2">
      <c r="A270" t="s">
        <v>453</v>
      </c>
      <c r="B270" t="s">
        <v>1355</v>
      </c>
      <c r="C270">
        <f>SUM(Table1[[#This Row],[1]:[62]])</f>
        <v>1431.7129999999997</v>
      </c>
      <c r="D270">
        <f>17*4.01</f>
        <v>68.17</v>
      </c>
      <c r="E270">
        <f>16*4.01</f>
        <v>64.16</v>
      </c>
      <c r="F270">
        <f>13*4.01</f>
        <v>52.129999999999995</v>
      </c>
      <c r="G270">
        <f>18*4.01</f>
        <v>72.179999999999993</v>
      </c>
      <c r="H270">
        <f>12*5.451</f>
        <v>65.411999999999992</v>
      </c>
      <c r="I270">
        <f>13*5.451</f>
        <v>70.863</v>
      </c>
      <c r="J270">
        <f>16*5.451</f>
        <v>87.215999999999994</v>
      </c>
      <c r="K270">
        <f>12*5.451</f>
        <v>65.411999999999992</v>
      </c>
      <c r="L270">
        <f>16*4.318</f>
        <v>69.087999999999994</v>
      </c>
      <c r="M270">
        <f>17*4.318</f>
        <v>73.405999999999992</v>
      </c>
      <c r="N270">
        <f>17*4.318</f>
        <v>73.405999999999992</v>
      </c>
      <c r="O270">
        <f>17*4.318</f>
        <v>73.405999999999992</v>
      </c>
      <c r="P270">
        <f>18*3.26</f>
        <v>58.679999999999993</v>
      </c>
      <c r="Q270">
        <f>21*3.26</f>
        <v>68.459999999999994</v>
      </c>
      <c r="R270">
        <f>19*3.26</f>
        <v>61.94</v>
      </c>
      <c r="S270">
        <f>20*3.26</f>
        <v>65.199999999999989</v>
      </c>
      <c r="T270">
        <f>18*4.318</f>
        <v>77.72399999999999</v>
      </c>
      <c r="U270">
        <f>17*4.318</f>
        <v>73.405999999999992</v>
      </c>
      <c r="V270">
        <f>16*4.318</f>
        <v>69.087999999999994</v>
      </c>
      <c r="W270">
        <f>17*4.318</f>
        <v>73.405999999999992</v>
      </c>
      <c r="X270">
        <f>8*6.12</f>
        <v>48.96</v>
      </c>
    </row>
    <row r="271" spans="1:32" x14ac:dyDescent="0.2">
      <c r="A271" t="s">
        <v>1005</v>
      </c>
      <c r="B271" t="s">
        <v>1015</v>
      </c>
      <c r="C271">
        <f>SUM(Table1[[#This Row],[1]:[62]])</f>
        <v>1431.1730000000002</v>
      </c>
      <c r="D271">
        <f>12*5.891</f>
        <v>70.692000000000007</v>
      </c>
      <c r="E271">
        <f>12*5.891</f>
        <v>70.692000000000007</v>
      </c>
      <c r="F271">
        <f>11*5.891</f>
        <v>64.801000000000002</v>
      </c>
      <c r="G271">
        <f>15*4.259</f>
        <v>63.885000000000005</v>
      </c>
      <c r="H271">
        <f>16*4.259</f>
        <v>68.144000000000005</v>
      </c>
      <c r="I271">
        <f>2*4.259</f>
        <v>8.5180000000000007</v>
      </c>
      <c r="J271">
        <f>9*7.004</f>
        <v>63.035999999999994</v>
      </c>
      <c r="K271">
        <f>9*7.004</f>
        <v>63.035999999999994</v>
      </c>
      <c r="L271">
        <f>11*7.004</f>
        <v>77.043999999999997</v>
      </c>
      <c r="M271">
        <f>3*4.381</f>
        <v>13.143000000000001</v>
      </c>
      <c r="N271">
        <f>15*4.381</f>
        <v>65.715000000000003</v>
      </c>
      <c r="O271">
        <f>15*4.381</f>
        <v>65.715000000000003</v>
      </c>
      <c r="P271">
        <f>11*5.891</f>
        <v>64.801000000000002</v>
      </c>
      <c r="Q271">
        <f>12*5.891</f>
        <v>70.692000000000007</v>
      </c>
      <c r="R271">
        <f>12*5.891</f>
        <v>70.692000000000007</v>
      </c>
      <c r="S271">
        <f>18*3.916</f>
        <v>70.488</v>
      </c>
      <c r="T271">
        <f>17*3.916</f>
        <v>66.572000000000003</v>
      </c>
      <c r="U271">
        <f>16*3.916</f>
        <v>62.655999999999999</v>
      </c>
      <c r="V271">
        <f>14*4.003</f>
        <v>56.042000000000002</v>
      </c>
      <c r="W271">
        <f>18*4.003</f>
        <v>72.054000000000002</v>
      </c>
      <c r="X271">
        <f>10*5.793</f>
        <v>57.93</v>
      </c>
      <c r="Y271">
        <f>12*5.793</f>
        <v>69.516000000000005</v>
      </c>
      <c r="Z271">
        <f>13*5.793</f>
        <v>75.308999999999997</v>
      </c>
    </row>
    <row r="272" spans="1:32" x14ac:dyDescent="0.2">
      <c r="A272" t="s">
        <v>1284</v>
      </c>
      <c r="B272" t="s">
        <v>1285</v>
      </c>
      <c r="C272">
        <f>SUM(Table1[[#This Row],[1]:[62]])</f>
        <v>1430.7400000000002</v>
      </c>
      <c r="D272">
        <f>25*2.897</f>
        <v>72.424999999999997</v>
      </c>
      <c r="E272">
        <f>25*2.897</f>
        <v>72.424999999999997</v>
      </c>
      <c r="F272">
        <f>18*4.426</f>
        <v>79.668000000000006</v>
      </c>
      <c r="G272">
        <f>18*4.426</f>
        <v>79.668000000000006</v>
      </c>
      <c r="H272">
        <f>1*4.426</f>
        <v>4.4260000000000002</v>
      </c>
      <c r="I272">
        <f>16*3.925</f>
        <v>62.8</v>
      </c>
      <c r="J272">
        <f>24*3.925</f>
        <v>94.199999999999989</v>
      </c>
      <c r="K272">
        <f>25*3.925</f>
        <v>98.125</v>
      </c>
      <c r="L272">
        <f>88*1.104</f>
        <v>97.152000000000015</v>
      </c>
      <c r="M272">
        <f>15*6.515</f>
        <v>97.724999999999994</v>
      </c>
      <c r="N272">
        <f>15*6.515</f>
        <v>97.724999999999994</v>
      </c>
      <c r="O272">
        <f>15*6.515</f>
        <v>97.724999999999994</v>
      </c>
      <c r="P272">
        <f>30*3.634</f>
        <v>109.02</v>
      </c>
      <c r="Q272">
        <f>30*3.634</f>
        <v>109.02</v>
      </c>
      <c r="R272">
        <f>24*2.874</f>
        <v>68.975999999999999</v>
      </c>
      <c r="S272">
        <f>30*3.161</f>
        <v>94.83</v>
      </c>
      <c r="T272">
        <f>30*3.161</f>
        <v>94.83</v>
      </c>
    </row>
    <row r="273" spans="1:35" x14ac:dyDescent="0.2">
      <c r="A273" t="s">
        <v>1401</v>
      </c>
      <c r="B273" t="s">
        <v>640</v>
      </c>
      <c r="C273">
        <f>SUM(Table1[[#This Row],[1]:[62]])</f>
        <v>1430.5690000000004</v>
      </c>
      <c r="D273">
        <f>16*5.822</f>
        <v>93.152000000000001</v>
      </c>
      <c r="E273">
        <f>16*5.822</f>
        <v>93.152000000000001</v>
      </c>
      <c r="F273">
        <f>12*5.822</f>
        <v>69.864000000000004</v>
      </c>
      <c r="G273">
        <f>15*5.245</f>
        <v>78.674999999999997</v>
      </c>
      <c r="H273">
        <f>18*5.245</f>
        <v>94.41</v>
      </c>
      <c r="I273">
        <f>15*5.245</f>
        <v>78.674999999999997</v>
      </c>
      <c r="J273">
        <f>12*5.793</f>
        <v>69.516000000000005</v>
      </c>
      <c r="K273">
        <f>10*5.793</f>
        <v>57.93</v>
      </c>
      <c r="L273">
        <f>14*5.793</f>
        <v>81.102000000000004</v>
      </c>
      <c r="M273">
        <f>14*5.793</f>
        <v>81.102000000000004</v>
      </c>
      <c r="N273">
        <f>14*5.793</f>
        <v>81.102000000000004</v>
      </c>
      <c r="O273">
        <f>11*5.793</f>
        <v>63.722999999999999</v>
      </c>
      <c r="P273">
        <f>19*4.657</f>
        <v>88.483000000000004</v>
      </c>
      <c r="Q273">
        <f>17*4.657</f>
        <v>79.168999999999997</v>
      </c>
      <c r="R273">
        <f>4*4.657</f>
        <v>18.628</v>
      </c>
      <c r="S273">
        <f>17*4.226</f>
        <v>71.841999999999999</v>
      </c>
      <c r="T273">
        <f>17*4.226</f>
        <v>71.841999999999999</v>
      </c>
      <c r="U273">
        <f>5*4.653</f>
        <v>23.264999999999997</v>
      </c>
      <c r="V273">
        <f>14*4.653</f>
        <v>65.141999999999996</v>
      </c>
      <c r="W273">
        <f>15*4.653</f>
        <v>69.794999999999987</v>
      </c>
    </row>
    <row r="274" spans="1:35" x14ac:dyDescent="0.2">
      <c r="A274" t="s">
        <v>1402</v>
      </c>
      <c r="B274" t="s">
        <v>1403</v>
      </c>
      <c r="C274">
        <f>SUM(Table1[[#This Row],[1]:[62]])</f>
        <v>1426.4579999999999</v>
      </c>
      <c r="D274">
        <f>2*5.793</f>
        <v>11.586</v>
      </c>
      <c r="E274">
        <f>15*5.793</f>
        <v>86.894999999999996</v>
      </c>
      <c r="F274">
        <f>15*4.326</f>
        <v>64.89</v>
      </c>
      <c r="G274">
        <f>16*4.326</f>
        <v>69.215999999999994</v>
      </c>
      <c r="H274">
        <f>12*4.326</f>
        <v>51.911999999999992</v>
      </c>
      <c r="I274">
        <f>12*4.326</f>
        <v>51.911999999999992</v>
      </c>
      <c r="J274">
        <f>14*4.326</f>
        <v>60.563999999999993</v>
      </c>
      <c r="K274">
        <f>15*4.326</f>
        <v>64.89</v>
      </c>
      <c r="L274">
        <f>17*4.241</f>
        <v>72.096999999999994</v>
      </c>
      <c r="M274">
        <f>12*4.241</f>
        <v>50.891999999999996</v>
      </c>
      <c r="N274">
        <f>14*4.241</f>
        <v>59.373999999999995</v>
      </c>
      <c r="O274">
        <f>12*4.212</f>
        <v>50.543999999999997</v>
      </c>
      <c r="P274">
        <f>16*4.212</f>
        <v>67.391999999999996</v>
      </c>
      <c r="Q274">
        <f>11*4.212</f>
        <v>46.331999999999994</v>
      </c>
      <c r="R274">
        <f>10*5.922</f>
        <v>59.22</v>
      </c>
      <c r="S274">
        <f>12*5.922</f>
        <v>71.063999999999993</v>
      </c>
      <c r="T274">
        <f>12*5.922</f>
        <v>71.063999999999993</v>
      </c>
      <c r="U274">
        <f>13*5.403</f>
        <v>70.23899999999999</v>
      </c>
      <c r="V274">
        <f>13*5.403</f>
        <v>70.23899999999999</v>
      </c>
      <c r="W274">
        <f>12*5.403</f>
        <v>64.835999999999999</v>
      </c>
      <c r="X274">
        <f>17*4.226</f>
        <v>71.841999999999999</v>
      </c>
      <c r="Y274">
        <f>17*4.226</f>
        <v>71.841999999999999</v>
      </c>
      <c r="Z274">
        <f>16*4.226</f>
        <v>67.616</v>
      </c>
    </row>
    <row r="275" spans="1:35" x14ac:dyDescent="0.2">
      <c r="A275" t="s">
        <v>135</v>
      </c>
      <c r="B275" t="s">
        <v>1404</v>
      </c>
      <c r="C275">
        <f>SUM(Table1[[#This Row],[1]:[62]])</f>
        <v>1422.9859999999999</v>
      </c>
      <c r="D275">
        <f>25*2.897</f>
        <v>72.424999999999997</v>
      </c>
      <c r="E275">
        <f>17*2.897</f>
        <v>49.248999999999995</v>
      </c>
      <c r="F275">
        <f>18*4.426</f>
        <v>79.668000000000006</v>
      </c>
      <c r="G275">
        <f>18*4.426</f>
        <v>79.668000000000006</v>
      </c>
      <c r="H275">
        <f>18*4.426</f>
        <v>79.668000000000006</v>
      </c>
      <c r="I275">
        <f>22*3.925</f>
        <v>86.35</v>
      </c>
      <c r="J275">
        <f>25*3.925</f>
        <v>98.125</v>
      </c>
      <c r="K275">
        <f>90*1.104</f>
        <v>99.360000000000014</v>
      </c>
      <c r="L275">
        <f>15*6.515</f>
        <v>97.724999999999994</v>
      </c>
      <c r="M275">
        <f>15*6.515</f>
        <v>97.724999999999994</v>
      </c>
      <c r="N275">
        <f>15*6.515</f>
        <v>97.724999999999994</v>
      </c>
      <c r="O275">
        <f>30*3.634</f>
        <v>109.02</v>
      </c>
      <c r="P275">
        <f>30*3.634</f>
        <v>109.02</v>
      </c>
      <c r="Q275">
        <f>2*2.874</f>
        <v>5.7480000000000002</v>
      </c>
      <c r="R275">
        <f>25*2.874</f>
        <v>71.850000000000009</v>
      </c>
      <c r="S275">
        <f>30*3.161</f>
        <v>94.83</v>
      </c>
      <c r="T275">
        <f>30*3.161</f>
        <v>94.83</v>
      </c>
    </row>
    <row r="276" spans="1:35" x14ac:dyDescent="0.2">
      <c r="A276" t="s">
        <v>612</v>
      </c>
      <c r="B276" t="s">
        <v>646</v>
      </c>
      <c r="C276">
        <f>SUM(Table1[[#This Row],[1]:[62]])</f>
        <v>1412.6120000000001</v>
      </c>
      <c r="D276">
        <f>17*4.226</f>
        <v>71.841999999999999</v>
      </c>
      <c r="E276">
        <f>15*4.226</f>
        <v>63.39</v>
      </c>
      <c r="F276">
        <f>17*4.226</f>
        <v>71.841999999999999</v>
      </c>
      <c r="G276">
        <f>16*4.085</f>
        <v>65.36</v>
      </c>
      <c r="H276">
        <f>15*4.085</f>
        <v>61.274999999999999</v>
      </c>
      <c r="I276">
        <f>15*4.085</f>
        <v>61.274999999999999</v>
      </c>
      <c r="J276">
        <f>14*5.793</f>
        <v>81.102000000000004</v>
      </c>
      <c r="K276">
        <f>14*5.793</f>
        <v>81.102000000000004</v>
      </c>
      <c r="L276">
        <f>11*5.793</f>
        <v>63.722999999999999</v>
      </c>
      <c r="M276">
        <f>15*5.245</f>
        <v>78.674999999999997</v>
      </c>
      <c r="N276">
        <f>16*5.245</f>
        <v>83.92</v>
      </c>
      <c r="O276">
        <f>17*5.245</f>
        <v>89.165000000000006</v>
      </c>
      <c r="P276">
        <f>13*4.909</f>
        <v>63.817</v>
      </c>
      <c r="Q276">
        <f>16*4.909</f>
        <v>78.543999999999997</v>
      </c>
      <c r="R276">
        <f>19*4.657</f>
        <v>88.483000000000004</v>
      </c>
      <c r="S276">
        <f>17*4.657</f>
        <v>79.168999999999997</v>
      </c>
      <c r="T276">
        <f>4*4.657</f>
        <v>18.628</v>
      </c>
      <c r="U276">
        <f>17*4.226</f>
        <v>71.841999999999999</v>
      </c>
      <c r="V276">
        <f>17*4.226</f>
        <v>71.841999999999999</v>
      </c>
      <c r="W276">
        <f>16*4.226</f>
        <v>67.616</v>
      </c>
    </row>
    <row r="277" spans="1:35" x14ac:dyDescent="0.2">
      <c r="A277" t="s">
        <v>76</v>
      </c>
      <c r="B277" t="s">
        <v>765</v>
      </c>
      <c r="C277">
        <f>SUM(Table1[[#This Row],[1]:[62]])</f>
        <v>1402.7729999999999</v>
      </c>
      <c r="D277">
        <f>19*3.909</f>
        <v>74.271000000000001</v>
      </c>
      <c r="E277">
        <f>19*3.909</f>
        <v>74.271000000000001</v>
      </c>
      <c r="F277">
        <f>15*3.909</f>
        <v>58.634999999999998</v>
      </c>
      <c r="G277">
        <f>14*4.304</f>
        <v>60.256</v>
      </c>
      <c r="H277">
        <f>13*4.426</f>
        <v>57.538000000000004</v>
      </c>
      <c r="I277">
        <f>15*4.426</f>
        <v>66.39</v>
      </c>
      <c r="J277">
        <f>15*4.426</f>
        <v>66.39</v>
      </c>
      <c r="K277">
        <f>11*6.515</f>
        <v>71.664999999999992</v>
      </c>
      <c r="L277">
        <f>10*6.515</f>
        <v>65.149999999999991</v>
      </c>
      <c r="M277">
        <f>21*3.634</f>
        <v>76.313999999999993</v>
      </c>
      <c r="N277">
        <f>21*3.634</f>
        <v>76.313999999999993</v>
      </c>
      <c r="O277">
        <f>7*3.621</f>
        <v>25.347000000000001</v>
      </c>
      <c r="P277">
        <f>19*3.621</f>
        <v>68.799000000000007</v>
      </c>
      <c r="Q277">
        <f>19*3.957</f>
        <v>75.182999999999993</v>
      </c>
      <c r="R277">
        <f>19*3.957</f>
        <v>75.182999999999993</v>
      </c>
      <c r="S277">
        <f>22*3.957</f>
        <v>87.054000000000002</v>
      </c>
      <c r="T277">
        <f>15*5.263</f>
        <v>78.944999999999993</v>
      </c>
      <c r="U277">
        <f>16*5.263</f>
        <v>84.207999999999998</v>
      </c>
      <c r="V277">
        <f>21*3.83</f>
        <v>80.430000000000007</v>
      </c>
      <c r="W277">
        <f>21*3.83</f>
        <v>80.430000000000007</v>
      </c>
    </row>
    <row r="278" spans="1:35" x14ac:dyDescent="0.2">
      <c r="A278" t="s">
        <v>1004</v>
      </c>
      <c r="B278" t="s">
        <v>1020</v>
      </c>
      <c r="C278">
        <f>SUM(Table1[[#This Row],[1]:[62]])</f>
        <v>1396.7330000000004</v>
      </c>
      <c r="D278">
        <f>12*5.891</f>
        <v>70.692000000000007</v>
      </c>
      <c r="E278">
        <f>12*5.891</f>
        <v>70.692000000000007</v>
      </c>
      <c r="F278">
        <f>15*4.259</f>
        <v>63.885000000000005</v>
      </c>
      <c r="G278">
        <f>16*4.259</f>
        <v>68.144000000000005</v>
      </c>
      <c r="H278">
        <f>12*4.259</f>
        <v>51.108000000000004</v>
      </c>
      <c r="I278">
        <f>9*7.004</f>
        <v>63.035999999999994</v>
      </c>
      <c r="J278">
        <f>9*7.004</f>
        <v>63.035999999999994</v>
      </c>
      <c r="K278">
        <f>11*7.004</f>
        <v>77.043999999999997</v>
      </c>
      <c r="L278">
        <f>15*4.381</f>
        <v>65.715000000000003</v>
      </c>
      <c r="M278">
        <f>15*4.381</f>
        <v>65.715000000000003</v>
      </c>
      <c r="N278">
        <f>15*4.381</f>
        <v>65.715000000000003</v>
      </c>
      <c r="O278">
        <f>11*5.891</f>
        <v>64.801000000000002</v>
      </c>
      <c r="P278">
        <f>1*5.891</f>
        <v>5.891</v>
      </c>
      <c r="Q278">
        <f>12*5.891</f>
        <v>70.692000000000007</v>
      </c>
      <c r="R278">
        <f>18*3.916</f>
        <v>70.488</v>
      </c>
      <c r="S278">
        <f>17*3.916</f>
        <v>66.572000000000003</v>
      </c>
      <c r="T278">
        <f>16*3.916</f>
        <v>62.655999999999999</v>
      </c>
      <c r="U278">
        <f>14*4.003</f>
        <v>56.042000000000002</v>
      </c>
      <c r="V278">
        <f>18*4.003</f>
        <v>72.054000000000002</v>
      </c>
      <c r="W278">
        <f>10*5.793</f>
        <v>57.93</v>
      </c>
      <c r="X278">
        <f>12*5.793</f>
        <v>69.516000000000005</v>
      </c>
      <c r="Y278">
        <f>13*5.793</f>
        <v>75.308999999999997</v>
      </c>
    </row>
    <row r="279" spans="1:35" x14ac:dyDescent="0.2">
      <c r="A279" t="s">
        <v>256</v>
      </c>
      <c r="B279" t="s">
        <v>257</v>
      </c>
      <c r="C279">
        <f>SUM(Table1[[#This Row],[1]:[62]])</f>
        <v>1391.8410000000001</v>
      </c>
      <c r="D279">
        <f>7*5.451</f>
        <v>38.156999999999996</v>
      </c>
      <c r="E279">
        <f>13*6.174</f>
        <v>80.262</v>
      </c>
      <c r="F279">
        <f>13*6.174</f>
        <v>80.262</v>
      </c>
      <c r="G279">
        <f>13*5.412</f>
        <v>70.355999999999995</v>
      </c>
      <c r="H279">
        <f>17*4.361</f>
        <v>74.137</v>
      </c>
      <c r="I279">
        <f>12*4.361</f>
        <v>52.331999999999994</v>
      </c>
      <c r="J279">
        <f>16*4.361</f>
        <v>69.775999999999996</v>
      </c>
      <c r="K279">
        <f>17*4.259</f>
        <v>72.403000000000006</v>
      </c>
      <c r="L279">
        <f>17*4.259</f>
        <v>72.403000000000006</v>
      </c>
      <c r="M279">
        <f>9*4.94</f>
        <v>44.46</v>
      </c>
      <c r="N279">
        <f>12*6.201</f>
        <v>74.411999999999992</v>
      </c>
      <c r="O279">
        <f>13*6.201</f>
        <v>80.613</v>
      </c>
      <c r="P279">
        <f>12*5.922</f>
        <v>71.063999999999993</v>
      </c>
      <c r="Q279">
        <f>12*5.922</f>
        <v>71.063999999999993</v>
      </c>
      <c r="R279">
        <f>12*5.922</f>
        <v>71.063999999999993</v>
      </c>
      <c r="S279">
        <f>13*5.403</f>
        <v>70.23899999999999</v>
      </c>
      <c r="T279">
        <f>13*5.403</f>
        <v>70.23899999999999</v>
      </c>
      <c r="U279">
        <f>12*5.403</f>
        <v>64.835999999999999</v>
      </c>
      <c r="V279">
        <f>9*4.426</f>
        <v>39.834000000000003</v>
      </c>
      <c r="W279">
        <f>12*4.426</f>
        <v>53.112000000000002</v>
      </c>
      <c r="X279">
        <f>16*4.426</f>
        <v>70.816000000000003</v>
      </c>
    </row>
    <row r="280" spans="1:35" x14ac:dyDescent="0.2">
      <c r="A280" t="s">
        <v>49</v>
      </c>
      <c r="B280" t="s">
        <v>996</v>
      </c>
      <c r="C280">
        <f>SUM(Table1[[#This Row],[1]:[62]])</f>
        <v>1384.8530000000001</v>
      </c>
      <c r="D280">
        <f>16*4.653</f>
        <v>74.447999999999993</v>
      </c>
      <c r="E280">
        <f>14*4.653</f>
        <v>65.141999999999996</v>
      </c>
      <c r="F280">
        <f>14*4.653</f>
        <v>65.141999999999996</v>
      </c>
      <c r="G280">
        <f>18*4.005</f>
        <v>72.09</v>
      </c>
      <c r="H280">
        <f>20*4.005</f>
        <v>80.099999999999994</v>
      </c>
      <c r="I280">
        <f>12*4.005</f>
        <v>48.06</v>
      </c>
      <c r="J280">
        <f>1*5.345</f>
        <v>5.3449999999999998</v>
      </c>
      <c r="K280">
        <f>13*5.345</f>
        <v>69.484999999999999</v>
      </c>
      <c r="L280">
        <f>15*5.345</f>
        <v>80.174999999999997</v>
      </c>
      <c r="M280">
        <f>14*2.15</f>
        <v>30.099999999999998</v>
      </c>
      <c r="N280">
        <f>16*2.15</f>
        <v>34.4</v>
      </c>
      <c r="O280">
        <f>15*2.15</f>
        <v>32.25</v>
      </c>
      <c r="P280">
        <f>11*4.025</f>
        <v>44.275000000000006</v>
      </c>
      <c r="Q280">
        <f>11*4.025</f>
        <v>44.275000000000006</v>
      </c>
      <c r="R280">
        <f>14*4.025</f>
        <v>56.350000000000009</v>
      </c>
      <c r="S280">
        <f>18*2.35</f>
        <v>42.300000000000004</v>
      </c>
      <c r="T280">
        <f>18*2.35</f>
        <v>42.300000000000004</v>
      </c>
      <c r="U280">
        <f>18*2.35</f>
        <v>42.300000000000004</v>
      </c>
      <c r="V280">
        <f>13*2.3</f>
        <v>29.9</v>
      </c>
      <c r="W280">
        <f>15*1.75</f>
        <v>26.25</v>
      </c>
      <c r="X280">
        <f>19*1.75</f>
        <v>33.25</v>
      </c>
      <c r="Y280">
        <f>26*1.826</f>
        <v>47.475999999999999</v>
      </c>
      <c r="Z280">
        <f>23*1.826</f>
        <v>41.998000000000005</v>
      </c>
      <c r="AA280">
        <f>17*1.826</f>
        <v>31.042000000000002</v>
      </c>
      <c r="AB280">
        <f>15*2.3</f>
        <v>34.5</v>
      </c>
      <c r="AC280">
        <f>6*2.3</f>
        <v>13.799999999999999</v>
      </c>
      <c r="AD280">
        <f>15*2.15</f>
        <v>32.25</v>
      </c>
      <c r="AE280">
        <f>13*2.15</f>
        <v>27.95</v>
      </c>
      <c r="AF280">
        <f>16*2.15</f>
        <v>34.4</v>
      </c>
      <c r="AG280">
        <f>15*2.3</f>
        <v>34.5</v>
      </c>
      <c r="AH280">
        <f>15*2.3</f>
        <v>34.5</v>
      </c>
      <c r="AI280">
        <f>15*2.3</f>
        <v>34.5</v>
      </c>
    </row>
    <row r="281" spans="1:35" x14ac:dyDescent="0.2">
      <c r="A281" t="s">
        <v>27</v>
      </c>
      <c r="B281" t="s">
        <v>242</v>
      </c>
      <c r="C281">
        <f>SUM(Table1[[#This Row],[1]:[62]])</f>
        <v>1384.163</v>
      </c>
      <c r="D281">
        <f>13*5.451</f>
        <v>70.863</v>
      </c>
      <c r="E281">
        <f>11*5.451</f>
        <v>59.960999999999999</v>
      </c>
      <c r="F281">
        <f>13*6.174</f>
        <v>80.262</v>
      </c>
      <c r="G281">
        <f>13*6.174</f>
        <v>80.262</v>
      </c>
      <c r="H281">
        <f>13*5.412</f>
        <v>70.355999999999995</v>
      </c>
      <c r="I281">
        <f>17*4.361</f>
        <v>74.137</v>
      </c>
      <c r="J281">
        <f>17*4.361</f>
        <v>74.137</v>
      </c>
      <c r="K281">
        <f>16*4.361</f>
        <v>69.775999999999996</v>
      </c>
      <c r="L281">
        <f>17*4.259</f>
        <v>72.403000000000006</v>
      </c>
      <c r="M281">
        <f>14*4.94</f>
        <v>69.160000000000011</v>
      </c>
      <c r="N281">
        <f>14*4.94</f>
        <v>69.160000000000011</v>
      </c>
      <c r="O281">
        <f>8*6.201</f>
        <v>49.607999999999997</v>
      </c>
      <c r="P281">
        <f>13*6.201</f>
        <v>80.613</v>
      </c>
      <c r="Q281">
        <f>18*4.005</f>
        <v>72.09</v>
      </c>
      <c r="R281">
        <f>20*4.005</f>
        <v>80.099999999999994</v>
      </c>
      <c r="S281">
        <f>19*4.005</f>
        <v>76.094999999999999</v>
      </c>
      <c r="T281">
        <f>17*5.345</f>
        <v>90.864999999999995</v>
      </c>
      <c r="U281">
        <f>12*5.345</f>
        <v>64.14</v>
      </c>
      <c r="V281">
        <f>15*5.345</f>
        <v>80.174999999999997</v>
      </c>
    </row>
    <row r="282" spans="1:35" x14ac:dyDescent="0.2">
      <c r="A282" t="s">
        <v>79</v>
      </c>
      <c r="B282" t="s">
        <v>1405</v>
      </c>
      <c r="C282">
        <f>SUM(Table1[[#This Row],[1]:[62]])</f>
        <v>1380.5400000000002</v>
      </c>
      <c r="D282">
        <f>15*5.245</f>
        <v>78.674999999999997</v>
      </c>
      <c r="E282">
        <f>18*5.245</f>
        <v>94.41</v>
      </c>
      <c r="F282">
        <f>13*5.245</f>
        <v>68.185000000000002</v>
      </c>
      <c r="G282">
        <f>12*5.793</f>
        <v>69.516000000000005</v>
      </c>
      <c r="H282">
        <f>14*5.793</f>
        <v>81.102000000000004</v>
      </c>
      <c r="I282">
        <f>14*5.793</f>
        <v>81.102000000000004</v>
      </c>
      <c r="J282">
        <f>12*4.259</f>
        <v>51.108000000000004</v>
      </c>
      <c r="K282">
        <f>11*4.259</f>
        <v>46.849000000000004</v>
      </c>
      <c r="L282">
        <f>6*4.259</f>
        <v>25.554000000000002</v>
      </c>
      <c r="M282">
        <f>20*2.039</f>
        <v>40.78</v>
      </c>
      <c r="N282">
        <f>20*2.039</f>
        <v>40.78</v>
      </c>
      <c r="O282">
        <f>23*2.039</f>
        <v>46.897000000000006</v>
      </c>
      <c r="P282">
        <f>14*4.003</f>
        <v>56.042000000000002</v>
      </c>
      <c r="Q282">
        <f>14*4.003</f>
        <v>56.042000000000002</v>
      </c>
      <c r="R282">
        <f>17*4.003</f>
        <v>68.051000000000002</v>
      </c>
      <c r="S282">
        <f>22*2.64</f>
        <v>58.080000000000005</v>
      </c>
      <c r="T282">
        <f>20*2.64</f>
        <v>52.800000000000004</v>
      </c>
      <c r="U282">
        <f>23*2.64</f>
        <v>60.720000000000006</v>
      </c>
      <c r="V282">
        <f>14*3.916</f>
        <v>54.823999999999998</v>
      </c>
      <c r="W282">
        <f>14*3.916</f>
        <v>54.823999999999998</v>
      </c>
      <c r="X282">
        <f>18*3.916</f>
        <v>70.488</v>
      </c>
      <c r="Y282">
        <f>8*5.891</f>
        <v>47.128</v>
      </c>
      <c r="Z282">
        <f>7*5.891</f>
        <v>41.237000000000002</v>
      </c>
      <c r="AA282">
        <f>6*5.891</f>
        <v>35.346000000000004</v>
      </c>
    </row>
    <row r="283" spans="1:35" x14ac:dyDescent="0.2">
      <c r="A283" t="s">
        <v>1253</v>
      </c>
      <c r="B283" t="s">
        <v>1254</v>
      </c>
      <c r="C283">
        <f>SUM(Table1[[#This Row],[1]:[62]])</f>
        <v>1377.8339999999998</v>
      </c>
      <c r="D283">
        <f>16*5.807</f>
        <v>92.912000000000006</v>
      </c>
      <c r="E283">
        <f>12*5.807</f>
        <v>69.683999999999997</v>
      </c>
      <c r="F283">
        <f>12*5.807</f>
        <v>69.683999999999997</v>
      </c>
      <c r="G283">
        <f>21*4.674</f>
        <v>98.154000000000011</v>
      </c>
      <c r="H283">
        <f>14*4.674</f>
        <v>65.436000000000007</v>
      </c>
      <c r="I283">
        <f>25*3.703</f>
        <v>92.575000000000003</v>
      </c>
      <c r="J283">
        <f>18*3.703</f>
        <v>66.653999999999996</v>
      </c>
      <c r="K283">
        <f>18*3.703</f>
        <v>66.653999999999996</v>
      </c>
      <c r="L283">
        <f>26*3.587</f>
        <v>93.262</v>
      </c>
      <c r="M283">
        <f>19*3.587</f>
        <v>68.153000000000006</v>
      </c>
      <c r="N283">
        <f>19*3.587</f>
        <v>68.153000000000006</v>
      </c>
      <c r="O283">
        <f>19*3.587</f>
        <v>68.153000000000006</v>
      </c>
      <c r="P283">
        <f>21*4.563</f>
        <v>95.822999999999993</v>
      </c>
      <c r="Q283">
        <f>15*4.563</f>
        <v>68.444999999999993</v>
      </c>
      <c r="R283">
        <f>15*4.563</f>
        <v>68.444999999999993</v>
      </c>
      <c r="S283">
        <f>14*4.801</f>
        <v>67.213999999999999</v>
      </c>
      <c r="T283">
        <f>14*4.801</f>
        <v>67.213999999999999</v>
      </c>
      <c r="U283">
        <f>19*4.801</f>
        <v>91.219000000000008</v>
      </c>
    </row>
    <row r="284" spans="1:35" x14ac:dyDescent="0.2">
      <c r="A284" t="s">
        <v>1273</v>
      </c>
      <c r="B284" t="s">
        <v>1274</v>
      </c>
      <c r="C284">
        <f>SUM(Table1[[#This Row],[1]:[62]])</f>
        <v>1373.6219999999996</v>
      </c>
      <c r="D284">
        <f>3*2.897</f>
        <v>8.6909999999999989</v>
      </c>
      <c r="E284">
        <f>25*2.897</f>
        <v>72.424999999999997</v>
      </c>
      <c r="F284">
        <f>18*4.426</f>
        <v>79.668000000000006</v>
      </c>
      <c r="G284">
        <f>18*4.426</f>
        <v>79.668000000000006</v>
      </c>
      <c r="H284">
        <f>18*4.426</f>
        <v>79.668000000000006</v>
      </c>
      <c r="I284">
        <f>25*3.925</f>
        <v>98.125</v>
      </c>
      <c r="J284">
        <f>25*3.925</f>
        <v>98.125</v>
      </c>
      <c r="K284">
        <f>25*3.925</f>
        <v>98.125</v>
      </c>
      <c r="L284">
        <f>15*6.515</f>
        <v>97.724999999999994</v>
      </c>
      <c r="M284">
        <f>15*6.515</f>
        <v>97.724999999999994</v>
      </c>
      <c r="N284">
        <f>3*6.515</f>
        <v>19.544999999999998</v>
      </c>
      <c r="O284">
        <f>28*3.634</f>
        <v>101.752</v>
      </c>
      <c r="P284">
        <f>30*3.634</f>
        <v>109.02</v>
      </c>
      <c r="Q284">
        <f>25*2.874</f>
        <v>71.850000000000009</v>
      </c>
      <c r="R284">
        <f>25*2.874</f>
        <v>71.850000000000009</v>
      </c>
      <c r="S284">
        <f>30*3.161</f>
        <v>94.83</v>
      </c>
      <c r="T284">
        <f>30*3.161</f>
        <v>94.83</v>
      </c>
    </row>
    <row r="285" spans="1:35" x14ac:dyDescent="0.2">
      <c r="A285" t="s">
        <v>1260</v>
      </c>
      <c r="B285" t="s">
        <v>1261</v>
      </c>
      <c r="C285">
        <f>SUM(Table1[[#This Row],[1]:[62]])</f>
        <v>1373.271</v>
      </c>
      <c r="D285">
        <f>16*5.807</f>
        <v>92.912000000000006</v>
      </c>
      <c r="E285">
        <f>12*5.807</f>
        <v>69.683999999999997</v>
      </c>
      <c r="F285">
        <f>12*5.807</f>
        <v>69.683999999999997</v>
      </c>
      <c r="G285">
        <f>21*4.674</f>
        <v>98.154000000000011</v>
      </c>
      <c r="H285">
        <f>14*4.674</f>
        <v>65.436000000000007</v>
      </c>
      <c r="I285">
        <f>25*3.703</f>
        <v>92.575000000000003</v>
      </c>
      <c r="J285">
        <f>18*3.703</f>
        <v>66.653999999999996</v>
      </c>
      <c r="K285">
        <f>18*3.703</f>
        <v>66.653999999999996</v>
      </c>
      <c r="L285">
        <f>26*3.587</f>
        <v>93.262</v>
      </c>
      <c r="M285">
        <f>19*3.587</f>
        <v>68.153000000000006</v>
      </c>
      <c r="N285">
        <f>19*3.587</f>
        <v>68.153000000000006</v>
      </c>
      <c r="O285">
        <f>19*3.587</f>
        <v>68.153000000000006</v>
      </c>
      <c r="P285">
        <f>21*4.563</f>
        <v>95.822999999999993</v>
      </c>
      <c r="Q285">
        <f>15*4.563</f>
        <v>68.444999999999993</v>
      </c>
      <c r="R285">
        <f>14*4.563</f>
        <v>63.881999999999998</v>
      </c>
      <c r="S285">
        <f>14*4.801</f>
        <v>67.213999999999999</v>
      </c>
      <c r="T285">
        <f>14*4.801</f>
        <v>67.213999999999999</v>
      </c>
      <c r="U285">
        <f>19*4.801</f>
        <v>91.219000000000008</v>
      </c>
    </row>
    <row r="286" spans="1:35" x14ac:dyDescent="0.2">
      <c r="A286" t="s">
        <v>102</v>
      </c>
      <c r="B286" t="s">
        <v>103</v>
      </c>
      <c r="C286">
        <f>SUM(Table1[[#This Row],[1]:[62]])</f>
        <v>1371.7219999999998</v>
      </c>
      <c r="D286">
        <f>21*4.326</f>
        <v>90.845999999999989</v>
      </c>
      <c r="E286">
        <f>22*4.326</f>
        <v>95.171999999999997</v>
      </c>
      <c r="F286">
        <f>16*4.653</f>
        <v>74.447999999999993</v>
      </c>
      <c r="G286">
        <f>10*4.653</f>
        <v>46.529999999999994</v>
      </c>
      <c r="H286">
        <f>16*4.653</f>
        <v>74.447999999999993</v>
      </c>
      <c r="I286">
        <f>17*4.657</f>
        <v>79.168999999999997</v>
      </c>
      <c r="J286">
        <f>17*4.657</f>
        <v>79.168999999999997</v>
      </c>
      <c r="K286">
        <f>16*5.345</f>
        <v>85.52</v>
      </c>
      <c r="L286">
        <f>17*5.345</f>
        <v>90.864999999999995</v>
      </c>
      <c r="M286">
        <f>12*4.428</f>
        <v>53.135999999999996</v>
      </c>
      <c r="N286">
        <f>13*4.428</f>
        <v>57.564</v>
      </c>
      <c r="O286">
        <f>12*4.428</f>
        <v>53.135999999999996</v>
      </c>
      <c r="P286">
        <f>11*4.653</f>
        <v>51.182999999999993</v>
      </c>
      <c r="Q286">
        <f>19*4.653</f>
        <v>88.406999999999996</v>
      </c>
      <c r="R286">
        <f>13*4.313</f>
        <v>56.068999999999996</v>
      </c>
      <c r="S286">
        <f>9*4.313</f>
        <v>38.817</v>
      </c>
      <c r="T286">
        <f>16*4.313</f>
        <v>69.007999999999996</v>
      </c>
      <c r="U286">
        <f>12*4.005</f>
        <v>48.06</v>
      </c>
      <c r="V286">
        <f>15*4.005</f>
        <v>60.074999999999996</v>
      </c>
      <c r="W286">
        <f>20*4.005</f>
        <v>80.099999999999994</v>
      </c>
    </row>
    <row r="287" spans="1:35" x14ac:dyDescent="0.2">
      <c r="A287" t="s">
        <v>11</v>
      </c>
      <c r="B287" t="s">
        <v>1016</v>
      </c>
      <c r="C287">
        <f>SUM(Table1[[#This Row],[1]:[62]])</f>
        <v>1363.3420000000001</v>
      </c>
      <c r="D287">
        <f>12*5.891</f>
        <v>70.692000000000007</v>
      </c>
      <c r="E287">
        <f>12*5.891</f>
        <v>70.692000000000007</v>
      </c>
      <c r="F287">
        <f>15*4.259</f>
        <v>63.885000000000005</v>
      </c>
      <c r="G287">
        <f>16*4.259</f>
        <v>68.144000000000005</v>
      </c>
      <c r="H287">
        <f>12*4.259</f>
        <v>51.108000000000004</v>
      </c>
      <c r="I287">
        <f>9*7.004</f>
        <v>63.035999999999994</v>
      </c>
      <c r="J287">
        <f>9*7.004</f>
        <v>63.035999999999994</v>
      </c>
      <c r="K287">
        <f>11*7.004</f>
        <v>77.043999999999997</v>
      </c>
      <c r="L287">
        <f>15*4.381</f>
        <v>65.715000000000003</v>
      </c>
      <c r="M287">
        <f>15*4.381</f>
        <v>65.715000000000003</v>
      </c>
      <c r="N287">
        <f>15*4.381</f>
        <v>65.715000000000003</v>
      </c>
      <c r="O287">
        <f>12*5.891</f>
        <v>70.692000000000007</v>
      </c>
      <c r="P287">
        <f>12*5.891</f>
        <v>70.692000000000007</v>
      </c>
      <c r="Q287">
        <f>18*3.916</f>
        <v>70.488</v>
      </c>
      <c r="R287">
        <f>17*3.916</f>
        <v>66.572000000000003</v>
      </c>
      <c r="S287">
        <f>16*3.916</f>
        <v>62.655999999999999</v>
      </c>
      <c r="T287">
        <f>14*4.003</f>
        <v>56.042000000000002</v>
      </c>
      <c r="U287">
        <f>14*4.003</f>
        <v>56.042000000000002</v>
      </c>
      <c r="V287">
        <f>10*5.793</f>
        <v>57.93</v>
      </c>
      <c r="W287">
        <f>9*5.793</f>
        <v>52.137</v>
      </c>
      <c r="X287">
        <f>13*5.793</f>
        <v>75.308999999999997</v>
      </c>
    </row>
    <row r="288" spans="1:35" x14ac:dyDescent="0.2">
      <c r="A288" t="s">
        <v>241</v>
      </c>
      <c r="B288" t="s">
        <v>240</v>
      </c>
      <c r="C288">
        <f>SUM(Table1[[#This Row],[1]:[62]])</f>
        <v>1359.3370000000002</v>
      </c>
      <c r="D288">
        <f>13*5.451</f>
        <v>70.863</v>
      </c>
      <c r="E288">
        <f>11*5.451</f>
        <v>59.960999999999999</v>
      </c>
      <c r="F288">
        <f>13*6.174</f>
        <v>80.262</v>
      </c>
      <c r="G288">
        <f>13*6.174</f>
        <v>80.262</v>
      </c>
      <c r="H288">
        <f>13*5.412</f>
        <v>70.355999999999995</v>
      </c>
      <c r="I288">
        <f>17*4.361</f>
        <v>74.137</v>
      </c>
      <c r="J288">
        <f>17*4.361</f>
        <v>74.137</v>
      </c>
      <c r="K288">
        <f>16*4.361</f>
        <v>69.775999999999996</v>
      </c>
      <c r="L288">
        <f>17*4.259</f>
        <v>72.403000000000006</v>
      </c>
      <c r="M288">
        <f>17*4.259</f>
        <v>72.403000000000006</v>
      </c>
      <c r="N288">
        <f>6*4.94</f>
        <v>29.64</v>
      </c>
      <c r="O288">
        <f>14*4.94</f>
        <v>69.160000000000011</v>
      </c>
      <c r="P288">
        <f>12*6.201</f>
        <v>74.411999999999992</v>
      </c>
      <c r="Q288">
        <f>13*6.201</f>
        <v>80.613</v>
      </c>
      <c r="R288">
        <f>16*4.653</f>
        <v>74.447999999999993</v>
      </c>
      <c r="S288">
        <f>14*4.653</f>
        <v>65.141999999999996</v>
      </c>
      <c r="T288">
        <f>14*4.653</f>
        <v>65.141999999999996</v>
      </c>
      <c r="U288">
        <f>5*4.005</f>
        <v>20.024999999999999</v>
      </c>
      <c r="V288">
        <f>20*4.005</f>
        <v>80.099999999999994</v>
      </c>
      <c r="W288">
        <f>19*4.005</f>
        <v>76.094999999999999</v>
      </c>
    </row>
    <row r="289" spans="1:30" x14ac:dyDescent="0.2">
      <c r="A289" t="s">
        <v>1264</v>
      </c>
      <c r="B289" t="s">
        <v>1265</v>
      </c>
      <c r="C289">
        <f>SUM(Table1[[#This Row],[1]:[62]])</f>
        <v>1355.616</v>
      </c>
      <c r="D289">
        <f>16*5.807</f>
        <v>92.912000000000006</v>
      </c>
      <c r="E289">
        <f>12*5.807</f>
        <v>69.683999999999997</v>
      </c>
      <c r="F289">
        <f>12*5.807</f>
        <v>69.683999999999997</v>
      </c>
      <c r="G289">
        <f>21*4.674</f>
        <v>98.154000000000011</v>
      </c>
      <c r="H289">
        <f>14*4.674</f>
        <v>65.436000000000007</v>
      </c>
      <c r="I289">
        <f>25*3.703</f>
        <v>92.575000000000003</v>
      </c>
      <c r="J289">
        <f>18*3.703</f>
        <v>66.653999999999996</v>
      </c>
      <c r="K289">
        <f>12*3.703</f>
        <v>44.436</v>
      </c>
      <c r="L289">
        <f>26*3.587</f>
        <v>93.262</v>
      </c>
      <c r="M289">
        <f>19*3.587</f>
        <v>68.153000000000006</v>
      </c>
      <c r="N289">
        <f>19*3.587</f>
        <v>68.153000000000006</v>
      </c>
      <c r="O289">
        <f>19*3.587</f>
        <v>68.153000000000006</v>
      </c>
      <c r="P289">
        <f>21*4.563</f>
        <v>95.822999999999993</v>
      </c>
      <c r="Q289">
        <f>15*4.563</f>
        <v>68.444999999999993</v>
      </c>
      <c r="R289">
        <f>15*4.563</f>
        <v>68.444999999999993</v>
      </c>
      <c r="S289">
        <f>14*4.801</f>
        <v>67.213999999999999</v>
      </c>
      <c r="T289">
        <f>14*4.801</f>
        <v>67.213999999999999</v>
      </c>
      <c r="U289">
        <f>19*4.801</f>
        <v>91.219000000000008</v>
      </c>
    </row>
    <row r="290" spans="1:30" x14ac:dyDescent="0.2">
      <c r="A290" t="s">
        <v>362</v>
      </c>
      <c r="B290" t="s">
        <v>352</v>
      </c>
      <c r="C290">
        <f>SUM(Table1[[#This Row],[1]:[62]])</f>
        <v>1352.664</v>
      </c>
      <c r="D290">
        <f>20*4.309</f>
        <v>86.18</v>
      </c>
      <c r="E290">
        <f>11*4.309</f>
        <v>47.399000000000001</v>
      </c>
      <c r="F290">
        <f>18*4.309</f>
        <v>77.561999999999998</v>
      </c>
      <c r="G290">
        <f>20*3.443</f>
        <v>68.86</v>
      </c>
      <c r="H290">
        <f>15*3.443</f>
        <v>51.645000000000003</v>
      </c>
      <c r="I290">
        <f>22*3.443</f>
        <v>75.745999999999995</v>
      </c>
      <c r="J290">
        <f>22*3.493</f>
        <v>76.846000000000004</v>
      </c>
      <c r="K290">
        <f>15*3.493</f>
        <v>52.394999999999996</v>
      </c>
      <c r="L290">
        <f>22*3.493</f>
        <v>76.846000000000004</v>
      </c>
      <c r="M290">
        <f>21*3.443</f>
        <v>72.302999999999997</v>
      </c>
      <c r="N290">
        <f>14*3.443</f>
        <v>48.201999999999998</v>
      </c>
      <c r="O290">
        <f>22*3.443</f>
        <v>75.745999999999995</v>
      </c>
      <c r="P290">
        <f>20*4.309</f>
        <v>86.18</v>
      </c>
      <c r="Q290">
        <f>12*4.309</f>
        <v>51.707999999999998</v>
      </c>
      <c r="R290">
        <f>20*4.309</f>
        <v>86.18</v>
      </c>
      <c r="S290">
        <f>17*4.309</f>
        <v>73.253</v>
      </c>
      <c r="T290">
        <f>13*4.309</f>
        <v>56.017000000000003</v>
      </c>
      <c r="U290">
        <f>18*4.309</f>
        <v>77.561999999999998</v>
      </c>
      <c r="V290">
        <f>11*4.309</f>
        <v>47.399000000000001</v>
      </c>
      <c r="W290">
        <f>6*4.309</f>
        <v>25.853999999999999</v>
      </c>
      <c r="X290">
        <f>9*4.309</f>
        <v>38.780999999999999</v>
      </c>
    </row>
    <row r="291" spans="1:30" x14ac:dyDescent="0.2">
      <c r="A291" t="s">
        <v>438</v>
      </c>
      <c r="B291" t="s">
        <v>1040</v>
      </c>
      <c r="C291">
        <f>SUM(Table1[[#This Row],[1]:[62]])</f>
        <v>1344.8320000000001</v>
      </c>
      <c r="D291">
        <f>12*5.891</f>
        <v>70.692000000000007</v>
      </c>
      <c r="E291">
        <f>12*5.891</f>
        <v>70.692000000000007</v>
      </c>
      <c r="F291">
        <f>10*5.891</f>
        <v>58.91</v>
      </c>
      <c r="G291">
        <f>15*4.259</f>
        <v>63.885000000000005</v>
      </c>
      <c r="H291">
        <f>16*4.259</f>
        <v>68.144000000000005</v>
      </c>
      <c r="I291">
        <f>11*4.259</f>
        <v>46.849000000000004</v>
      </c>
      <c r="J291">
        <f>9*7.004</f>
        <v>63.035999999999994</v>
      </c>
      <c r="K291">
        <f>9*7.004</f>
        <v>63.035999999999994</v>
      </c>
      <c r="L291">
        <f>11*7.004</f>
        <v>77.043999999999997</v>
      </c>
      <c r="M291">
        <f>13*4.003</f>
        <v>52.039000000000001</v>
      </c>
      <c r="N291">
        <f>12*4.003</f>
        <v>48.036000000000001</v>
      </c>
      <c r="O291">
        <f>13*4.003</f>
        <v>52.039000000000001</v>
      </c>
      <c r="P291">
        <f>8*4.332</f>
        <v>34.655999999999999</v>
      </c>
      <c r="Q291">
        <f>8*4.332</f>
        <v>34.655999999999999</v>
      </c>
      <c r="R291">
        <f>9*4.332</f>
        <v>38.988</v>
      </c>
      <c r="S291">
        <f>10*4.778</f>
        <v>47.779999999999994</v>
      </c>
      <c r="T291">
        <f>9*4.778</f>
        <v>43.001999999999995</v>
      </c>
      <c r="U291">
        <f>7*4.778</f>
        <v>33.445999999999998</v>
      </c>
      <c r="V291">
        <f>8*5.891</f>
        <v>47.128</v>
      </c>
      <c r="W291">
        <f>7*5.891</f>
        <v>41.237000000000002</v>
      </c>
      <c r="X291">
        <f>6*5.891</f>
        <v>35.346000000000004</v>
      </c>
      <c r="Y291">
        <f>10*3.916</f>
        <v>39.159999999999997</v>
      </c>
      <c r="Z291">
        <f>13*3.916</f>
        <v>50.908000000000001</v>
      </c>
      <c r="AA291">
        <f>11*4.003</f>
        <v>44.033000000000001</v>
      </c>
      <c r="AB291">
        <f>12*4.003</f>
        <v>48.036000000000001</v>
      </c>
      <c r="AC291">
        <f>8*4.003</f>
        <v>32.024000000000001</v>
      </c>
      <c r="AD291">
        <f>10*4.003</f>
        <v>40.03</v>
      </c>
    </row>
    <row r="292" spans="1:30" x14ac:dyDescent="0.2">
      <c r="A292" t="s">
        <v>874</v>
      </c>
      <c r="B292" t="s">
        <v>881</v>
      </c>
      <c r="C292">
        <f>SUM(Table1[[#This Row],[1]:[62]])</f>
        <v>1340.9809999999998</v>
      </c>
      <c r="D292">
        <f>20*4.226</f>
        <v>84.52</v>
      </c>
      <c r="E292">
        <f>18*4.226</f>
        <v>76.067999999999998</v>
      </c>
      <c r="F292">
        <f>12*7.004</f>
        <v>84.048000000000002</v>
      </c>
      <c r="G292">
        <f>17*4.259</f>
        <v>72.403000000000006</v>
      </c>
      <c r="H292">
        <f>19*4.259</f>
        <v>80.921000000000006</v>
      </c>
      <c r="I292">
        <f>7*4.381</f>
        <v>30.667000000000002</v>
      </c>
      <c r="J292">
        <f>19*4.381</f>
        <v>83.239000000000004</v>
      </c>
      <c r="K292">
        <f>17*4.909</f>
        <v>83.453000000000003</v>
      </c>
      <c r="L292">
        <f>16*4.909</f>
        <v>78.543999999999997</v>
      </c>
      <c r="M292">
        <f>21*4.326</f>
        <v>90.845999999999989</v>
      </c>
      <c r="N292">
        <f>22*4.326</f>
        <v>95.171999999999997</v>
      </c>
      <c r="O292">
        <f>18*4.657</f>
        <v>83.825999999999993</v>
      </c>
      <c r="P292">
        <f>18*4.657</f>
        <v>83.825999999999993</v>
      </c>
      <c r="Q292">
        <f>18*4.574</f>
        <v>82.331999999999994</v>
      </c>
      <c r="R292">
        <f>10*4.574</f>
        <v>45.739999999999995</v>
      </c>
      <c r="S292">
        <f>15*5.793</f>
        <v>86.894999999999996</v>
      </c>
      <c r="T292">
        <f>17*5.793</f>
        <v>98.481000000000009</v>
      </c>
    </row>
    <row r="293" spans="1:30" x14ac:dyDescent="0.2">
      <c r="A293" t="s">
        <v>1406</v>
      </c>
      <c r="B293" t="s">
        <v>550</v>
      </c>
      <c r="C293">
        <f>SUM(Table1[[#This Row],[1]:[62]])</f>
        <v>1337.8940000000002</v>
      </c>
      <c r="D293">
        <f>18*4.318</f>
        <v>77.72399999999999</v>
      </c>
      <c r="E293">
        <f>16*4.318</f>
        <v>69.087999999999994</v>
      </c>
      <c r="F293">
        <f>17*4.318</f>
        <v>73.405999999999992</v>
      </c>
      <c r="G293">
        <f>17*3.636</f>
        <v>61.812000000000005</v>
      </c>
      <c r="H293">
        <f>14*3.636</f>
        <v>50.904000000000003</v>
      </c>
      <c r="I293">
        <f>15*3.636</f>
        <v>54.54</v>
      </c>
      <c r="J293">
        <f>18*3.801</f>
        <v>68.418000000000006</v>
      </c>
      <c r="K293">
        <f>8*3.801</f>
        <v>30.408000000000001</v>
      </c>
      <c r="L293">
        <f>22*3.801</f>
        <v>83.622</v>
      </c>
      <c r="M293">
        <f>10*7.004</f>
        <v>70.039999999999992</v>
      </c>
      <c r="N293">
        <f>12*7.004</f>
        <v>84.048000000000002</v>
      </c>
      <c r="O293">
        <f>11*7.004</f>
        <v>77.043999999999997</v>
      </c>
      <c r="P293">
        <f>16*4.411</f>
        <v>70.575999999999993</v>
      </c>
      <c r="Q293">
        <f>15*4.411</f>
        <v>66.164999999999992</v>
      </c>
      <c r="R293">
        <f>16*4.411</f>
        <v>70.575999999999993</v>
      </c>
      <c r="S293">
        <f>20*3.156</f>
        <v>63.120000000000005</v>
      </c>
      <c r="T293">
        <f>17*3.156</f>
        <v>53.652000000000001</v>
      </c>
      <c r="U293">
        <f>21*3.156</f>
        <v>66.275999999999996</v>
      </c>
      <c r="V293">
        <f>19*4.185</f>
        <v>79.514999999999986</v>
      </c>
      <c r="W293">
        <f>16*4.185</f>
        <v>66.959999999999994</v>
      </c>
    </row>
    <row r="294" spans="1:30" x14ac:dyDescent="0.2">
      <c r="A294" t="s">
        <v>389</v>
      </c>
      <c r="B294" t="s">
        <v>498</v>
      </c>
      <c r="C294">
        <f>SUM(Table1[[#This Row],[1]:[62]])</f>
        <v>1332.8809999999996</v>
      </c>
      <c r="D294">
        <f>17*4.01</f>
        <v>68.17</v>
      </c>
      <c r="E294">
        <f>16*4.01</f>
        <v>64.16</v>
      </c>
      <c r="F294">
        <f>13*4.01</f>
        <v>52.129999999999995</v>
      </c>
      <c r="G294">
        <f>18*4.01</f>
        <v>72.179999999999993</v>
      </c>
      <c r="H294">
        <f>12*5.451</f>
        <v>65.411999999999992</v>
      </c>
      <c r="I294">
        <f>13*5.451</f>
        <v>70.863</v>
      </c>
      <c r="J294">
        <f>16*5.451</f>
        <v>87.215999999999994</v>
      </c>
      <c r="K294">
        <f>12*5.451</f>
        <v>65.411999999999992</v>
      </c>
      <c r="L294">
        <f>16*4.318</f>
        <v>69.087999999999994</v>
      </c>
      <c r="M294">
        <f>17*4.318</f>
        <v>73.405999999999992</v>
      </c>
      <c r="N294">
        <f>17*4.318</f>
        <v>73.405999999999992</v>
      </c>
      <c r="O294">
        <f>17*4.318</f>
        <v>73.405999999999992</v>
      </c>
      <c r="P294">
        <f>18*3.26</f>
        <v>58.679999999999993</v>
      </c>
      <c r="Q294">
        <f>21*3.26</f>
        <v>68.459999999999994</v>
      </c>
      <c r="R294">
        <f>19*3.26</f>
        <v>61.94</v>
      </c>
      <c r="S294">
        <f>10*3.26</f>
        <v>32.599999999999994</v>
      </c>
      <c r="T294">
        <f>18*4.318</f>
        <v>77.72399999999999</v>
      </c>
      <c r="U294">
        <f>17*4.318</f>
        <v>73.405999999999992</v>
      </c>
      <c r="V294">
        <f>12*4.318</f>
        <v>51.815999999999995</v>
      </c>
      <c r="W294">
        <f>17*4.318</f>
        <v>73.405999999999992</v>
      </c>
    </row>
    <row r="295" spans="1:30" x14ac:dyDescent="0.2">
      <c r="A295" t="s">
        <v>520</v>
      </c>
      <c r="B295" t="s">
        <v>544</v>
      </c>
      <c r="C295">
        <f>SUM(Table1[[#This Row],[1]:[62]])</f>
        <v>1325.204</v>
      </c>
      <c r="D295">
        <f>17*3.636</f>
        <v>61.812000000000005</v>
      </c>
      <c r="E295">
        <f>14*3.636</f>
        <v>50.904000000000003</v>
      </c>
      <c r="F295">
        <f>15*3.636</f>
        <v>54.54</v>
      </c>
      <c r="G295">
        <f>18*3.801</f>
        <v>68.418000000000006</v>
      </c>
      <c r="H295">
        <f>20*3.801</f>
        <v>76.02000000000001</v>
      </c>
      <c r="I295">
        <f>22*3.801</f>
        <v>83.622</v>
      </c>
      <c r="J295">
        <f>10*7.004</f>
        <v>70.039999999999992</v>
      </c>
      <c r="K295">
        <f>12*7.004</f>
        <v>84.048000000000002</v>
      </c>
      <c r="L295">
        <f>11*7.004</f>
        <v>77.043999999999997</v>
      </c>
      <c r="M295">
        <f>16*4.411</f>
        <v>70.575999999999993</v>
      </c>
      <c r="N295">
        <f>15*4.411</f>
        <v>66.164999999999992</v>
      </c>
      <c r="O295">
        <f>16*4.411</f>
        <v>70.575999999999993</v>
      </c>
      <c r="P295">
        <f>20*3.156</f>
        <v>63.120000000000005</v>
      </c>
      <c r="Q295">
        <f>18*3.156</f>
        <v>56.808</v>
      </c>
      <c r="R295">
        <f>21*3.156</f>
        <v>66.275999999999996</v>
      </c>
      <c r="S295">
        <f>19*4.185</f>
        <v>79.514999999999986</v>
      </c>
      <c r="T295">
        <f>16*4.185</f>
        <v>66.959999999999994</v>
      </c>
      <c r="U295">
        <f>16*4.185</f>
        <v>66.959999999999994</v>
      </c>
      <c r="V295">
        <f>8*6.12</f>
        <v>48.96</v>
      </c>
      <c r="W295">
        <f>7*6.12</f>
        <v>42.84</v>
      </c>
    </row>
    <row r="296" spans="1:30" x14ac:dyDescent="0.2">
      <c r="A296" t="s">
        <v>976</v>
      </c>
      <c r="B296" t="s">
        <v>992</v>
      </c>
      <c r="C296">
        <f>SUM(Table1[[#This Row],[1]:[62]])</f>
        <v>1324.921</v>
      </c>
      <c r="D296">
        <f>13*5.281</f>
        <v>68.652999999999992</v>
      </c>
      <c r="E296">
        <f>12*5.281</f>
        <v>63.372</v>
      </c>
      <c r="F296">
        <f>14*5.281</f>
        <v>73.933999999999997</v>
      </c>
      <c r="G296">
        <f>12*5.281</f>
        <v>63.372</v>
      </c>
      <c r="H296">
        <f>12*6.515</f>
        <v>78.179999999999993</v>
      </c>
      <c r="I296">
        <f>9*6.515</f>
        <v>58.634999999999998</v>
      </c>
      <c r="J296">
        <f>20*2.874</f>
        <v>57.480000000000004</v>
      </c>
      <c r="K296">
        <f>20*2.874</f>
        <v>57.480000000000004</v>
      </c>
      <c r="L296">
        <f>12*4.426</f>
        <v>53.112000000000002</v>
      </c>
      <c r="M296">
        <f>12*4.426</f>
        <v>53.112000000000002</v>
      </c>
      <c r="N296">
        <f>12*4.426</f>
        <v>53.112000000000002</v>
      </c>
      <c r="O296">
        <f>20*3.83</f>
        <v>76.599999999999994</v>
      </c>
      <c r="P296">
        <f>2*3.83</f>
        <v>7.66</v>
      </c>
      <c r="Q296">
        <f>3*3.83</f>
        <v>11.49</v>
      </c>
      <c r="R296">
        <f>20*3.634</f>
        <v>72.679999999999993</v>
      </c>
      <c r="S296">
        <f>17*3.634</f>
        <v>61.777999999999999</v>
      </c>
      <c r="T296">
        <f>19*3.634</f>
        <v>69.045999999999992</v>
      </c>
      <c r="U296">
        <f>20*3.634</f>
        <v>72.679999999999993</v>
      </c>
      <c r="V296">
        <f>10*6.515</f>
        <v>65.149999999999991</v>
      </c>
      <c r="W296">
        <f>10*6.515</f>
        <v>65.149999999999991</v>
      </c>
      <c r="X296">
        <f>15*3.161</f>
        <v>47.414999999999999</v>
      </c>
      <c r="Y296">
        <f>15*3.161</f>
        <v>47.414999999999999</v>
      </c>
      <c r="Z296">
        <f>15*3.161</f>
        <v>47.414999999999999</v>
      </c>
    </row>
    <row r="297" spans="1:30" x14ac:dyDescent="0.2">
      <c r="A297" t="s">
        <v>1407</v>
      </c>
      <c r="B297" t="s">
        <v>194</v>
      </c>
      <c r="C297">
        <f>SUM(Table1[[#This Row],[1]:[62]])</f>
        <v>1317.95</v>
      </c>
      <c r="D297">
        <f>12*4.428</f>
        <v>53.135999999999996</v>
      </c>
      <c r="E297">
        <f>7*4.428</f>
        <v>30.995999999999999</v>
      </c>
      <c r="F297">
        <f>12*4.428</f>
        <v>53.135999999999996</v>
      </c>
      <c r="G297">
        <f>12*4.653</f>
        <v>55.835999999999999</v>
      </c>
      <c r="H297">
        <f>11*4.653</f>
        <v>51.182999999999993</v>
      </c>
      <c r="I297">
        <f>19*4.653</f>
        <v>88.406999999999996</v>
      </c>
      <c r="J297">
        <f>13*4.313</f>
        <v>56.068999999999996</v>
      </c>
      <c r="K297">
        <f>9*4.313</f>
        <v>38.817</v>
      </c>
      <c r="L297">
        <f>16*4.313</f>
        <v>69.007999999999996</v>
      </c>
      <c r="M297">
        <f>16*5.345</f>
        <v>85.52</v>
      </c>
      <c r="N297">
        <f>14*5.345</f>
        <v>74.83</v>
      </c>
      <c r="O297">
        <f>15*4.428</f>
        <v>66.42</v>
      </c>
      <c r="P297">
        <f>16*4.428</f>
        <v>70.847999999999999</v>
      </c>
      <c r="Q297">
        <f>17*4.428</f>
        <v>75.275999999999996</v>
      </c>
      <c r="R297">
        <f>20*4.005</f>
        <v>80.099999999999994</v>
      </c>
      <c r="S297">
        <f>15*4.005</f>
        <v>60.074999999999996</v>
      </c>
      <c r="T297">
        <f>20*4.005</f>
        <v>80.099999999999994</v>
      </c>
      <c r="U297">
        <f>18*4.657</f>
        <v>83.825999999999993</v>
      </c>
      <c r="V297">
        <f>14*4.657</f>
        <v>65.198000000000008</v>
      </c>
      <c r="W297">
        <f>17*4.657</f>
        <v>79.168999999999997</v>
      </c>
    </row>
    <row r="298" spans="1:30" x14ac:dyDescent="0.2">
      <c r="A298" t="s">
        <v>801</v>
      </c>
      <c r="B298" t="s">
        <v>809</v>
      </c>
      <c r="C298">
        <f>SUM(Table1[[#This Row],[1]:[62]])</f>
        <v>1314.7139999999999</v>
      </c>
      <c r="D298">
        <f>17*4.313</f>
        <v>73.320999999999998</v>
      </c>
      <c r="E298">
        <f>15*4.313</f>
        <v>64.694999999999993</v>
      </c>
      <c r="F298">
        <f>16*4.313</f>
        <v>69.007999999999996</v>
      </c>
      <c r="G298">
        <f>16*4.653</f>
        <v>74.447999999999993</v>
      </c>
      <c r="H298">
        <f>14*4.653</f>
        <v>65.141999999999996</v>
      </c>
      <c r="I298">
        <f>18*4.653</f>
        <v>83.753999999999991</v>
      </c>
      <c r="J298">
        <f>14*5.822</f>
        <v>81.507999999999996</v>
      </c>
      <c r="K298">
        <f>11*5.822</f>
        <v>64.042000000000002</v>
      </c>
      <c r="L298">
        <f>16*5.822</f>
        <v>93.152000000000001</v>
      </c>
      <c r="M298">
        <f>15*4.428</f>
        <v>66.42</v>
      </c>
      <c r="N298">
        <f>16*4.428</f>
        <v>70.847999999999999</v>
      </c>
      <c r="O298">
        <f>17*4.428</f>
        <v>75.275999999999996</v>
      </c>
      <c r="P298">
        <f>20*4.005</f>
        <v>80.099999999999994</v>
      </c>
      <c r="Q298">
        <f>15*4.005</f>
        <v>60.074999999999996</v>
      </c>
      <c r="R298">
        <f>15*4.005</f>
        <v>60.074999999999996</v>
      </c>
      <c r="S298">
        <f>19*4.657</f>
        <v>88.483000000000004</v>
      </c>
      <c r="T298">
        <f>14*4.657</f>
        <v>65.198000000000008</v>
      </c>
      <c r="U298">
        <f>17*4.657</f>
        <v>79.168999999999997</v>
      </c>
    </row>
    <row r="299" spans="1:30" x14ac:dyDescent="0.2">
      <c r="A299" t="s">
        <v>675</v>
      </c>
      <c r="B299" t="s">
        <v>1255</v>
      </c>
      <c r="C299">
        <f>SUM(Table1[[#This Row],[1]:[62]])</f>
        <v>1313.9569999999999</v>
      </c>
      <c r="D299">
        <f>16*5.807</f>
        <v>92.912000000000006</v>
      </c>
      <c r="E299">
        <f>1*5.807</f>
        <v>5.8070000000000004</v>
      </c>
      <c r="F299">
        <f>12*5.807</f>
        <v>69.683999999999997</v>
      </c>
      <c r="G299">
        <f>21*4.674</f>
        <v>98.154000000000011</v>
      </c>
      <c r="H299">
        <f>14*4.674</f>
        <v>65.436000000000007</v>
      </c>
      <c r="I299">
        <f>25*3.703</f>
        <v>92.575000000000003</v>
      </c>
      <c r="J299">
        <f>18*3.703</f>
        <v>66.653999999999996</v>
      </c>
      <c r="K299">
        <f>18*3.703</f>
        <v>66.653999999999996</v>
      </c>
      <c r="L299">
        <f>26*3.587</f>
        <v>93.262</v>
      </c>
      <c r="M299">
        <f>19*3.587</f>
        <v>68.153000000000006</v>
      </c>
      <c r="N299">
        <f>19*3.587</f>
        <v>68.153000000000006</v>
      </c>
      <c r="O299">
        <f>19*3.587</f>
        <v>68.153000000000006</v>
      </c>
      <c r="P299">
        <f>21*4.563</f>
        <v>95.822999999999993</v>
      </c>
      <c r="Q299">
        <f>15*4.563</f>
        <v>68.444999999999993</v>
      </c>
      <c r="R299">
        <f>15*4.563</f>
        <v>68.444999999999993</v>
      </c>
      <c r="S299">
        <f>14*4.801</f>
        <v>67.213999999999999</v>
      </c>
      <c r="T299">
        <f>14*4.801</f>
        <v>67.213999999999999</v>
      </c>
      <c r="U299">
        <f>19*4.801</f>
        <v>91.219000000000008</v>
      </c>
    </row>
    <row r="300" spans="1:30" x14ac:dyDescent="0.2">
      <c r="A300" t="s">
        <v>64</v>
      </c>
      <c r="B300" t="s">
        <v>1408</v>
      </c>
      <c r="C300">
        <f>SUM(Table1[[#This Row],[1]:[62]])</f>
        <v>1310.9939999999999</v>
      </c>
      <c r="D300">
        <f>16*5.822</f>
        <v>93.152000000000001</v>
      </c>
      <c r="E300">
        <f>16*5.822</f>
        <v>93.152000000000001</v>
      </c>
      <c r="F300">
        <f>16*5.822</f>
        <v>93.152000000000001</v>
      </c>
      <c r="G300">
        <f>15*4.326</f>
        <v>64.89</v>
      </c>
      <c r="H300">
        <f>16*4.326</f>
        <v>69.215999999999994</v>
      </c>
      <c r="I300">
        <f>12*4.326</f>
        <v>51.911999999999992</v>
      </c>
      <c r="J300">
        <f>12*4.326</f>
        <v>51.911999999999992</v>
      </c>
      <c r="K300">
        <f>14*4.326</f>
        <v>60.563999999999993</v>
      </c>
      <c r="L300">
        <f>15*4.326</f>
        <v>64.89</v>
      </c>
      <c r="M300">
        <f>17*4.241</f>
        <v>72.096999999999994</v>
      </c>
      <c r="N300">
        <f>17*4.241</f>
        <v>72.096999999999994</v>
      </c>
      <c r="O300">
        <f>14*4.241</f>
        <v>59.373999999999995</v>
      </c>
      <c r="P300">
        <f>12*4.212</f>
        <v>50.543999999999997</v>
      </c>
      <c r="Q300">
        <f>2*4.212</f>
        <v>8.4239999999999995</v>
      </c>
      <c r="R300">
        <f>11*4.212</f>
        <v>46.331999999999994</v>
      </c>
      <c r="S300">
        <f>12*5.922</f>
        <v>71.063999999999993</v>
      </c>
      <c r="T300">
        <f>12*5.922</f>
        <v>71.063999999999993</v>
      </c>
      <c r="U300">
        <f>2*5.922</f>
        <v>11.843999999999999</v>
      </c>
      <c r="V300">
        <f>13*5.403</f>
        <v>70.23899999999999</v>
      </c>
      <c r="W300">
        <f>13*5.403</f>
        <v>70.23899999999999</v>
      </c>
      <c r="X300">
        <f>12*5.403</f>
        <v>64.835999999999999</v>
      </c>
    </row>
    <row r="301" spans="1:30" x14ac:dyDescent="0.2">
      <c r="A301" t="s">
        <v>1256</v>
      </c>
      <c r="B301" t="s">
        <v>1257</v>
      </c>
      <c r="C301">
        <f>SUM(Table1[[#This Row],[1]:[62]])</f>
        <v>1310.6199999999999</v>
      </c>
      <c r="D301">
        <f>16*5.807</f>
        <v>92.912000000000006</v>
      </c>
      <c r="E301">
        <f>12*5.807</f>
        <v>69.683999999999997</v>
      </c>
      <c r="F301">
        <f>12*5.807</f>
        <v>69.683999999999997</v>
      </c>
      <c r="G301">
        <f>21*4.674</f>
        <v>98.154000000000011</v>
      </c>
      <c r="H301">
        <f>14*4.674</f>
        <v>65.436000000000007</v>
      </c>
      <c r="I301">
        <f>25*3.703</f>
        <v>92.575000000000003</v>
      </c>
      <c r="J301">
        <f>18*3.703</f>
        <v>66.653999999999996</v>
      </c>
      <c r="K301">
        <f>18*3.703</f>
        <v>66.653999999999996</v>
      </c>
      <c r="L301">
        <f>26*3.587</f>
        <v>93.262</v>
      </c>
      <c r="M301">
        <f>19*3.587</f>
        <v>68.153000000000006</v>
      </c>
      <c r="N301">
        <f>19*3.587</f>
        <v>68.153000000000006</v>
      </c>
      <c r="O301">
        <f>19*3.587</f>
        <v>68.153000000000006</v>
      </c>
      <c r="P301">
        <f>21*4.563</f>
        <v>95.822999999999993</v>
      </c>
      <c r="Q301">
        <f>15*4.563</f>
        <v>68.444999999999993</v>
      </c>
      <c r="R301">
        <f>15*4.563</f>
        <v>68.444999999999993</v>
      </c>
      <c r="S301">
        <f>14*4.801</f>
        <v>67.213999999999999</v>
      </c>
      <c r="T301">
        <f>19*4.801</f>
        <v>91.219000000000008</v>
      </c>
    </row>
    <row r="302" spans="1:30" x14ac:dyDescent="0.2">
      <c r="A302" t="s">
        <v>201</v>
      </c>
      <c r="B302" t="s">
        <v>202</v>
      </c>
      <c r="C302">
        <f>SUM(Table1[[#This Row],[1]:[62]])</f>
        <v>1307.4630000000002</v>
      </c>
      <c r="D302">
        <f>12*4.428</f>
        <v>53.135999999999996</v>
      </c>
      <c r="E302">
        <f>13*4.428</f>
        <v>57.564</v>
      </c>
      <c r="F302">
        <f>15*4.653</f>
        <v>69.794999999999987</v>
      </c>
      <c r="G302">
        <f>11*4.653</f>
        <v>51.182999999999993</v>
      </c>
      <c r="H302">
        <f>19*4.653</f>
        <v>88.406999999999996</v>
      </c>
      <c r="I302">
        <f>13*5.451</f>
        <v>70.863</v>
      </c>
      <c r="J302">
        <f>11*5.451</f>
        <v>59.960999999999999</v>
      </c>
      <c r="K302">
        <f>13*6.174</f>
        <v>80.262</v>
      </c>
      <c r="L302">
        <f>13*6.174</f>
        <v>80.262</v>
      </c>
      <c r="M302">
        <f>13*5.412</f>
        <v>70.355999999999995</v>
      </c>
      <c r="N302">
        <f>17*4.361</f>
        <v>74.137</v>
      </c>
      <c r="O302">
        <f>17*4.361</f>
        <v>74.137</v>
      </c>
      <c r="P302">
        <f>9*4.361</f>
        <v>39.248999999999995</v>
      </c>
      <c r="Q302">
        <f>17*4.259</f>
        <v>72.403000000000006</v>
      </c>
      <c r="R302">
        <f>17*4.259</f>
        <v>72.403000000000006</v>
      </c>
      <c r="S302">
        <f>14*4.94</f>
        <v>69.160000000000011</v>
      </c>
      <c r="T302">
        <f>14*4.94</f>
        <v>69.160000000000011</v>
      </c>
      <c r="U302">
        <f>12*6.201</f>
        <v>74.411999999999992</v>
      </c>
      <c r="V302">
        <f>13*6.201</f>
        <v>80.613</v>
      </c>
    </row>
    <row r="303" spans="1:30" x14ac:dyDescent="0.2">
      <c r="A303" t="s">
        <v>461</v>
      </c>
      <c r="B303" t="s">
        <v>510</v>
      </c>
      <c r="C303">
        <f>SUM(Table1[[#This Row],[1]:[62]])</f>
        <v>1305.9149999999997</v>
      </c>
      <c r="D303">
        <f>17*4.01</f>
        <v>68.17</v>
      </c>
      <c r="E303">
        <f>16*4.01</f>
        <v>64.16</v>
      </c>
      <c r="F303">
        <f>13*4.01</f>
        <v>52.129999999999995</v>
      </c>
      <c r="G303">
        <f>18*4.01</f>
        <v>72.179999999999993</v>
      </c>
      <c r="H303">
        <f>12*5.451</f>
        <v>65.411999999999992</v>
      </c>
      <c r="I303">
        <f>13*5.451</f>
        <v>70.863</v>
      </c>
      <c r="J303">
        <f>16*5.451</f>
        <v>87.215999999999994</v>
      </c>
      <c r="K303">
        <f>12*5.451</f>
        <v>65.411999999999992</v>
      </c>
      <c r="L303">
        <f>16*4.318</f>
        <v>69.087999999999994</v>
      </c>
      <c r="M303">
        <f>17*4.318</f>
        <v>73.405999999999992</v>
      </c>
      <c r="N303">
        <f>16*4.318</f>
        <v>69.087999999999994</v>
      </c>
      <c r="O303">
        <f>7*4.318</f>
        <v>30.225999999999999</v>
      </c>
      <c r="P303">
        <f>18*3.26</f>
        <v>58.679999999999993</v>
      </c>
      <c r="Q303">
        <f>21*3.26</f>
        <v>68.459999999999994</v>
      </c>
      <c r="R303">
        <f>10*3.26</f>
        <v>32.599999999999994</v>
      </c>
      <c r="S303">
        <f>20*3.26</f>
        <v>65.199999999999989</v>
      </c>
      <c r="T303">
        <f>18*4.318</f>
        <v>77.72399999999999</v>
      </c>
      <c r="U303">
        <f>17*4.318</f>
        <v>73.405999999999992</v>
      </c>
      <c r="V303">
        <f>16*4.318</f>
        <v>69.087999999999994</v>
      </c>
      <c r="W303">
        <f>17*4.318</f>
        <v>73.405999999999992</v>
      </c>
    </row>
    <row r="304" spans="1:30" x14ac:dyDescent="0.2">
      <c r="A304" t="s">
        <v>839</v>
      </c>
      <c r="B304" t="s">
        <v>840</v>
      </c>
      <c r="C304">
        <f>SUM(Table1[[#This Row],[1]:[62]])</f>
        <v>1303.3219999999999</v>
      </c>
      <c r="D304">
        <f>8*4.426</f>
        <v>35.408000000000001</v>
      </c>
      <c r="E304">
        <f>16*4.426</f>
        <v>70.816000000000003</v>
      </c>
      <c r="F304">
        <f>5*6.515</f>
        <v>32.574999999999996</v>
      </c>
      <c r="G304">
        <f>10*6.515</f>
        <v>65.149999999999991</v>
      </c>
      <c r="H304">
        <f>11*6.515</f>
        <v>71.664999999999992</v>
      </c>
      <c r="I304">
        <f>17*3.925</f>
        <v>66.724999999999994</v>
      </c>
      <c r="J304">
        <f>22*3.925</f>
        <v>86.35</v>
      </c>
      <c r="K304">
        <f>23*3.634</f>
        <v>83.581999999999994</v>
      </c>
      <c r="L304">
        <f>21*3.634</f>
        <v>76.313999999999993</v>
      </c>
      <c r="M304">
        <f>22*3.634</f>
        <v>79.947999999999993</v>
      </c>
      <c r="N304">
        <f>15*3.621</f>
        <v>54.314999999999998</v>
      </c>
      <c r="O304">
        <f>20*3.621</f>
        <v>72.42</v>
      </c>
      <c r="P304">
        <f>19*3.957</f>
        <v>75.182999999999993</v>
      </c>
      <c r="Q304">
        <f>15*3.957</f>
        <v>59.354999999999997</v>
      </c>
      <c r="R304">
        <f>24*3.957</f>
        <v>94.967999999999989</v>
      </c>
      <c r="S304">
        <f>12*5.263</f>
        <v>63.155999999999999</v>
      </c>
      <c r="T304">
        <f>14*5.263</f>
        <v>73.682000000000002</v>
      </c>
      <c r="U304">
        <f>19*3.83</f>
        <v>72.77</v>
      </c>
      <c r="V304">
        <f>18*3.83</f>
        <v>68.94</v>
      </c>
    </row>
    <row r="305" spans="1:25" x14ac:dyDescent="0.2">
      <c r="A305" t="s">
        <v>831</v>
      </c>
      <c r="B305" t="s">
        <v>832</v>
      </c>
      <c r="C305">
        <f>SUM(Table1[[#This Row],[1]:[62]])</f>
        <v>1298.258</v>
      </c>
      <c r="D305">
        <f>9*4.426</f>
        <v>39.834000000000003</v>
      </c>
      <c r="E305">
        <f>8*4.426</f>
        <v>35.408000000000001</v>
      </c>
      <c r="F305">
        <f>16*4.426</f>
        <v>70.816000000000003</v>
      </c>
      <c r="G305">
        <f>5*6.515</f>
        <v>32.574999999999996</v>
      </c>
      <c r="H305">
        <f>10*6.515</f>
        <v>65.149999999999991</v>
      </c>
      <c r="I305">
        <f>11*6.515</f>
        <v>71.664999999999992</v>
      </c>
      <c r="J305">
        <f>1*3.925</f>
        <v>3.9249999999999998</v>
      </c>
      <c r="K305">
        <f>22*3.925</f>
        <v>86.35</v>
      </c>
      <c r="L305">
        <f>23*3.634</f>
        <v>83.581999999999994</v>
      </c>
      <c r="M305">
        <f>21*3.634</f>
        <v>76.313999999999993</v>
      </c>
      <c r="N305">
        <f>6*3.634</f>
        <v>21.803999999999998</v>
      </c>
      <c r="O305">
        <f>16*3.621</f>
        <v>57.936</v>
      </c>
      <c r="P305">
        <f>20*3.621</f>
        <v>72.42</v>
      </c>
      <c r="Q305">
        <f>19*3.957</f>
        <v>75.182999999999993</v>
      </c>
      <c r="R305">
        <f>15*3.957</f>
        <v>59.354999999999997</v>
      </c>
      <c r="S305">
        <f>24*3.957</f>
        <v>94.967999999999989</v>
      </c>
      <c r="T305">
        <f>12*5.263</f>
        <v>63.155999999999999</v>
      </c>
      <c r="U305">
        <f>14*5.263</f>
        <v>73.682000000000002</v>
      </c>
      <c r="V305">
        <f>19*3.83</f>
        <v>72.77</v>
      </c>
      <c r="W305">
        <f>18*3.83</f>
        <v>68.94</v>
      </c>
      <c r="X305">
        <f>2*2.897</f>
        <v>5.7939999999999996</v>
      </c>
      <c r="Y305">
        <f>23*2.897</f>
        <v>66.631</v>
      </c>
    </row>
    <row r="306" spans="1:25" x14ac:dyDescent="0.2">
      <c r="A306" t="s">
        <v>362</v>
      </c>
      <c r="B306" t="s">
        <v>349</v>
      </c>
      <c r="C306">
        <f>SUM(Table1[[#This Row],[1]:[62]])</f>
        <v>1298.171</v>
      </c>
      <c r="D306">
        <f>20*4.309</f>
        <v>86.18</v>
      </c>
      <c r="E306">
        <f>13*4.309</f>
        <v>56.017000000000003</v>
      </c>
      <c r="F306">
        <f>18*4.309</f>
        <v>77.561999999999998</v>
      </c>
      <c r="G306">
        <f>20*3.443</f>
        <v>68.86</v>
      </c>
      <c r="H306">
        <f>15*3.443</f>
        <v>51.645000000000003</v>
      </c>
      <c r="I306">
        <f>22*3.443</f>
        <v>75.745999999999995</v>
      </c>
      <c r="J306">
        <f>17*3.493</f>
        <v>59.381</v>
      </c>
      <c r="K306">
        <f>15*3.493</f>
        <v>52.394999999999996</v>
      </c>
      <c r="L306">
        <f>22*3.493</f>
        <v>76.846000000000004</v>
      </c>
      <c r="M306">
        <f>21*3.443</f>
        <v>72.302999999999997</v>
      </c>
      <c r="N306">
        <f>7*3.443</f>
        <v>24.100999999999999</v>
      </c>
      <c r="O306">
        <f>22*3.443</f>
        <v>75.745999999999995</v>
      </c>
      <c r="P306">
        <f>20*4.309</f>
        <v>86.18</v>
      </c>
      <c r="Q306">
        <f>7*4.309</f>
        <v>30.163</v>
      </c>
      <c r="R306">
        <f>20*4.309</f>
        <v>86.18</v>
      </c>
      <c r="S306">
        <f>17*4.309</f>
        <v>73.253</v>
      </c>
      <c r="T306">
        <f>13*4.309</f>
        <v>56.017000000000003</v>
      </c>
      <c r="U306">
        <f>18*4.309</f>
        <v>77.561999999999998</v>
      </c>
      <c r="V306">
        <f>11*4.309</f>
        <v>47.399000000000001</v>
      </c>
      <c r="W306">
        <f>6*4.309</f>
        <v>25.853999999999999</v>
      </c>
      <c r="X306">
        <f>9*4.309</f>
        <v>38.780999999999999</v>
      </c>
    </row>
    <row r="307" spans="1:25" x14ac:dyDescent="0.2">
      <c r="A307" t="s">
        <v>146</v>
      </c>
      <c r="B307" t="s">
        <v>1272</v>
      </c>
      <c r="C307">
        <f>SUM(Table1[[#This Row],[1]:[62]])</f>
        <v>1293.1959999999997</v>
      </c>
      <c r="D307">
        <f>25*2.897</f>
        <v>72.424999999999997</v>
      </c>
      <c r="E307">
        <f>2*2.897</f>
        <v>5.7939999999999996</v>
      </c>
      <c r="F307">
        <f>18*4.426</f>
        <v>79.668000000000006</v>
      </c>
      <c r="G307">
        <f>18*4.426</f>
        <v>79.668000000000006</v>
      </c>
      <c r="H307">
        <f>18*4.426</f>
        <v>79.668000000000006</v>
      </c>
      <c r="I307">
        <f>25*3.925</f>
        <v>98.125</v>
      </c>
      <c r="J307">
        <f>1*3.925</f>
        <v>3.9249999999999998</v>
      </c>
      <c r="K307">
        <f>25*3.925</f>
        <v>98.125</v>
      </c>
      <c r="L307">
        <f>90*1.104</f>
        <v>99.360000000000014</v>
      </c>
      <c r="M307">
        <f>10*6.515</f>
        <v>65.149999999999991</v>
      </c>
      <c r="N307">
        <f>2*6.515</f>
        <v>13.03</v>
      </c>
      <c r="O307">
        <f>15*6.515</f>
        <v>97.724999999999994</v>
      </c>
      <c r="P307">
        <f>30*3.634</f>
        <v>109.02</v>
      </c>
      <c r="Q307">
        <f>30*3.634</f>
        <v>109.02</v>
      </c>
      <c r="R307">
        <f>15*2.874</f>
        <v>43.11</v>
      </c>
      <c r="S307">
        <f>25*2.874</f>
        <v>71.850000000000009</v>
      </c>
      <c r="T307">
        <f>30*3.161</f>
        <v>94.83</v>
      </c>
      <c r="U307">
        <f>23*3.161</f>
        <v>72.703000000000003</v>
      </c>
    </row>
    <row r="308" spans="1:25" x14ac:dyDescent="0.2">
      <c r="A308" t="s">
        <v>124</v>
      </c>
      <c r="B308" t="s">
        <v>206</v>
      </c>
      <c r="C308">
        <f>SUM(Table1[[#This Row],[1]:[62]])</f>
        <v>1285.5049999999999</v>
      </c>
      <c r="D308">
        <f>12*4.428</f>
        <v>53.135999999999996</v>
      </c>
      <c r="E308">
        <f>13*4.428</f>
        <v>57.564</v>
      </c>
      <c r="F308">
        <f>11*4.428</f>
        <v>48.707999999999998</v>
      </c>
      <c r="G308">
        <f>15*4.653</f>
        <v>69.794999999999987</v>
      </c>
      <c r="H308">
        <f>11*4.653</f>
        <v>51.182999999999993</v>
      </c>
      <c r="I308">
        <f>19*4.653</f>
        <v>88.406999999999996</v>
      </c>
      <c r="J308">
        <f>13*4.313</f>
        <v>56.068999999999996</v>
      </c>
      <c r="K308">
        <f>2*4.313</f>
        <v>8.6259999999999994</v>
      </c>
      <c r="L308">
        <f>16*4.313</f>
        <v>69.007999999999996</v>
      </c>
      <c r="M308">
        <f>16*5.345</f>
        <v>85.52</v>
      </c>
      <c r="N308">
        <f>14*5.345</f>
        <v>74.83</v>
      </c>
      <c r="O308">
        <f>1*5.345</f>
        <v>5.3449999999999998</v>
      </c>
      <c r="P308">
        <f>17*4.313</f>
        <v>73.320999999999998</v>
      </c>
      <c r="Q308">
        <f>3*4.313</f>
        <v>12.939</v>
      </c>
      <c r="R308">
        <f>16*4.313</f>
        <v>69.007999999999996</v>
      </c>
      <c r="S308">
        <f>16*4.653</f>
        <v>74.447999999999993</v>
      </c>
      <c r="T308">
        <f>14*4.653</f>
        <v>65.141999999999996</v>
      </c>
      <c r="U308">
        <f>18*4.653</f>
        <v>83.753999999999991</v>
      </c>
      <c r="V308">
        <f>14*5.822</f>
        <v>81.507999999999996</v>
      </c>
      <c r="W308">
        <f>11*5.822</f>
        <v>64.042000000000002</v>
      </c>
      <c r="X308">
        <f>16*5.822</f>
        <v>93.152000000000001</v>
      </c>
    </row>
    <row r="309" spans="1:25" x14ac:dyDescent="0.2">
      <c r="A309" t="s">
        <v>1409</v>
      </c>
      <c r="B309" t="s">
        <v>89</v>
      </c>
      <c r="C309">
        <f>SUM(Table1[[#This Row],[1]:[62]])</f>
        <v>1282.395</v>
      </c>
      <c r="D309">
        <f>12*5.793</f>
        <v>69.516000000000005</v>
      </c>
      <c r="E309">
        <f>15*5.793</f>
        <v>86.894999999999996</v>
      </c>
      <c r="F309">
        <f>14*5.793</f>
        <v>81.102000000000004</v>
      </c>
      <c r="G309">
        <f>17*4.226</f>
        <v>71.841999999999999</v>
      </c>
      <c r="H309">
        <f>17*4.226</f>
        <v>71.841999999999999</v>
      </c>
      <c r="I309">
        <f>15*4.226</f>
        <v>63.39</v>
      </c>
      <c r="J309">
        <f>13*5.543</f>
        <v>72.058999999999997</v>
      </c>
      <c r="K309">
        <f>13*5.543</f>
        <v>72.058999999999997</v>
      </c>
      <c r="L309">
        <f>13*5.543</f>
        <v>72.058999999999997</v>
      </c>
      <c r="M309">
        <f>13*5.543</f>
        <v>72.058999999999997</v>
      </c>
      <c r="N309">
        <f>12*5.543</f>
        <v>66.516000000000005</v>
      </c>
      <c r="O309">
        <f>13*5.543</f>
        <v>72.058999999999997</v>
      </c>
      <c r="P309">
        <f>13*5.39</f>
        <v>70.069999999999993</v>
      </c>
      <c r="Q309">
        <f>14*5.39</f>
        <v>75.459999999999994</v>
      </c>
      <c r="R309">
        <f>13*5.39</f>
        <v>70.069999999999993</v>
      </c>
      <c r="S309">
        <f>13*5.281</f>
        <v>68.652999999999992</v>
      </c>
      <c r="T309">
        <f>12*5.281</f>
        <v>63.372</v>
      </c>
      <c r="U309">
        <f>12*5.281</f>
        <v>63.372</v>
      </c>
    </row>
    <row r="310" spans="1:25" x14ac:dyDescent="0.2">
      <c r="A310" t="s">
        <v>493</v>
      </c>
      <c r="B310" t="s">
        <v>494</v>
      </c>
      <c r="C310">
        <f>SUM(Table1[[#This Row],[1]:[62]])</f>
        <v>1279.6859999999999</v>
      </c>
      <c r="D310">
        <f>18*4.318</f>
        <v>77.72399999999999</v>
      </c>
      <c r="E310">
        <f>17*4.318</f>
        <v>73.405999999999992</v>
      </c>
      <c r="F310">
        <f>15*4.318</f>
        <v>64.77</v>
      </c>
      <c r="G310">
        <f>14*5.281</f>
        <v>73.933999999999997</v>
      </c>
      <c r="H310">
        <f>15*5.281</f>
        <v>79.214999999999989</v>
      </c>
      <c r="I310">
        <f>11*5.281</f>
        <v>58.090999999999994</v>
      </c>
      <c r="J310">
        <f>14*4.572</f>
        <v>64.007999999999996</v>
      </c>
      <c r="K310">
        <f>16*4.572</f>
        <v>73.152000000000001</v>
      </c>
      <c r="L310">
        <f>6*4.572</f>
        <v>27.432000000000002</v>
      </c>
      <c r="M310">
        <f>10*5.39</f>
        <v>53.9</v>
      </c>
      <c r="N310">
        <f>2*5.39</f>
        <v>10.78</v>
      </c>
      <c r="O310">
        <f>15*5.39</f>
        <v>80.849999999999994</v>
      </c>
      <c r="P310">
        <f>16*5.281</f>
        <v>84.495999999999995</v>
      </c>
      <c r="Q310">
        <f>16*5.281</f>
        <v>84.495999999999995</v>
      </c>
      <c r="R310">
        <f>15*5.281</f>
        <v>79.214999999999989</v>
      </c>
      <c r="S310">
        <f>13*5.419</f>
        <v>70.446999999999989</v>
      </c>
      <c r="T310">
        <f>14*5.419</f>
        <v>75.866</v>
      </c>
      <c r="U310">
        <f>16*5.419</f>
        <v>86.703999999999994</v>
      </c>
      <c r="V310">
        <f>10*6.12</f>
        <v>61.2</v>
      </c>
    </row>
    <row r="311" spans="1:25" x14ac:dyDescent="0.2">
      <c r="A311" t="s">
        <v>1402</v>
      </c>
      <c r="B311" t="s">
        <v>833</v>
      </c>
      <c r="C311">
        <f>SUM(Table1[[#This Row],[1]:[62]])</f>
        <v>1278.2559999999999</v>
      </c>
      <c r="D311">
        <f>9*4.426</f>
        <v>39.834000000000003</v>
      </c>
      <c r="E311">
        <f>14*4.426</f>
        <v>61.963999999999999</v>
      </c>
      <c r="F311">
        <f>16*4.426</f>
        <v>70.816000000000003</v>
      </c>
      <c r="G311">
        <f>5*6.515</f>
        <v>32.574999999999996</v>
      </c>
      <c r="H311">
        <f>10*6.515</f>
        <v>65.149999999999991</v>
      </c>
      <c r="I311">
        <f>9*6.515</f>
        <v>58.634999999999998</v>
      </c>
      <c r="J311">
        <f>20*3.925</f>
        <v>78.5</v>
      </c>
      <c r="K311">
        <f>22*3.925</f>
        <v>86.35</v>
      </c>
      <c r="L311">
        <f>23*3.634</f>
        <v>83.581999999999994</v>
      </c>
      <c r="M311">
        <f>21*3.634</f>
        <v>76.313999999999993</v>
      </c>
      <c r="N311">
        <f>22*3.634</f>
        <v>79.947999999999993</v>
      </c>
      <c r="O311">
        <f>16*3.621</f>
        <v>57.936</v>
      </c>
      <c r="P311">
        <f>20*3.621</f>
        <v>72.42</v>
      </c>
      <c r="Q311">
        <f>19*3.957</f>
        <v>75.182999999999993</v>
      </c>
      <c r="R311">
        <f>15*3.957</f>
        <v>59.354999999999997</v>
      </c>
      <c r="S311">
        <f>24*3.957</f>
        <v>94.967999999999989</v>
      </c>
      <c r="T311">
        <f>12*5.263</f>
        <v>63.155999999999999</v>
      </c>
      <c r="U311">
        <f>10*5.263</f>
        <v>52.629999999999995</v>
      </c>
      <c r="V311">
        <f>18*3.83</f>
        <v>68.94</v>
      </c>
    </row>
    <row r="312" spans="1:25" x14ac:dyDescent="0.2">
      <c r="A312" t="s">
        <v>191</v>
      </c>
      <c r="B312" t="s">
        <v>192</v>
      </c>
      <c r="C312">
        <f>SUM(Table1[[#This Row],[1]:[62]])</f>
        <v>1277.9369999999999</v>
      </c>
      <c r="D312">
        <f>12*4.428</f>
        <v>53.135999999999996</v>
      </c>
      <c r="E312">
        <f>13*4.428</f>
        <v>57.564</v>
      </c>
      <c r="F312">
        <f>12*4.428</f>
        <v>53.135999999999996</v>
      </c>
      <c r="G312">
        <f>15*4.653</f>
        <v>69.794999999999987</v>
      </c>
      <c r="H312">
        <f>19*4.653</f>
        <v>88.406999999999996</v>
      </c>
      <c r="I312">
        <f>13*4.313</f>
        <v>56.068999999999996</v>
      </c>
      <c r="J312">
        <f>9*4.313</f>
        <v>38.817</v>
      </c>
      <c r="K312">
        <f>16*4.313</f>
        <v>69.007999999999996</v>
      </c>
      <c r="L312">
        <f>9*5.345</f>
        <v>48.104999999999997</v>
      </c>
      <c r="M312">
        <f>14*5.345</f>
        <v>74.83</v>
      </c>
      <c r="N312">
        <f>17*4.313</f>
        <v>73.320999999999998</v>
      </c>
      <c r="O312">
        <f>15*4.313</f>
        <v>64.694999999999993</v>
      </c>
      <c r="P312">
        <f>16*4.313</f>
        <v>69.007999999999996</v>
      </c>
      <c r="Q312">
        <f>16*4.653</f>
        <v>74.447999999999993</v>
      </c>
      <c r="R312">
        <f>14*4.653</f>
        <v>65.141999999999996</v>
      </c>
      <c r="S312">
        <f>18*4.653</f>
        <v>83.753999999999991</v>
      </c>
      <c r="T312">
        <f>14*5.822</f>
        <v>81.507999999999996</v>
      </c>
      <c r="U312">
        <f>11*5.822</f>
        <v>64.042000000000002</v>
      </c>
      <c r="V312">
        <f>16*5.822</f>
        <v>93.152000000000001</v>
      </c>
    </row>
    <row r="313" spans="1:25" x14ac:dyDescent="0.2">
      <c r="A313" t="s">
        <v>263</v>
      </c>
      <c r="B313" t="s">
        <v>409</v>
      </c>
      <c r="C313">
        <f>SUM(Table1[[#This Row],[1]:[62]])</f>
        <v>1256.1379999999999</v>
      </c>
      <c r="D313">
        <f>17*4.259</f>
        <v>72.403000000000006</v>
      </c>
      <c r="E313">
        <f>17*4.259</f>
        <v>72.403000000000006</v>
      </c>
      <c r="F313">
        <f>9*5.891</f>
        <v>53.018999999999998</v>
      </c>
      <c r="G313">
        <f>9*5.891</f>
        <v>53.018999999999998</v>
      </c>
      <c r="H313">
        <f>11*5.891</f>
        <v>64.801000000000002</v>
      </c>
      <c r="I313">
        <f>11*4.778</f>
        <v>52.557999999999993</v>
      </c>
      <c r="J313">
        <f>11*4.778</f>
        <v>52.557999999999993</v>
      </c>
      <c r="K313">
        <f>9*4.778</f>
        <v>43.001999999999995</v>
      </c>
      <c r="L313">
        <f>12*4.259</f>
        <v>51.108000000000004</v>
      </c>
      <c r="M313">
        <f>6*4.259</f>
        <v>25.554000000000002</v>
      </c>
      <c r="N313">
        <f>13*5.891</f>
        <v>76.582999999999998</v>
      </c>
      <c r="O313">
        <f>14*5.891</f>
        <v>82.474000000000004</v>
      </c>
      <c r="P313">
        <f>11*5.412</f>
        <v>59.531999999999996</v>
      </c>
      <c r="Q313">
        <f>12*5.412</f>
        <v>64.944000000000003</v>
      </c>
      <c r="R313">
        <f>12*6.174</f>
        <v>74.088000000000008</v>
      </c>
      <c r="S313">
        <f>11*6.174</f>
        <v>67.914000000000001</v>
      </c>
      <c r="T313">
        <f>12*6.174</f>
        <v>74.088000000000008</v>
      </c>
      <c r="U313">
        <f>12*6.174</f>
        <v>74.088000000000008</v>
      </c>
      <c r="V313">
        <f>12*6.174</f>
        <v>74.088000000000008</v>
      </c>
      <c r="W313">
        <f>11*6.174</f>
        <v>67.914000000000001</v>
      </c>
    </row>
    <row r="314" spans="1:25" x14ac:dyDescent="0.2">
      <c r="A314" t="s">
        <v>694</v>
      </c>
      <c r="B314" t="s">
        <v>707</v>
      </c>
      <c r="C314">
        <f>SUM(Table1[[#This Row],[1]:[62]])</f>
        <v>1251.6879999999999</v>
      </c>
      <c r="D314">
        <f>14*4.563</f>
        <v>63.881999999999998</v>
      </c>
      <c r="E314">
        <f>14*4.563</f>
        <v>63.881999999999998</v>
      </c>
      <c r="F314">
        <f>1*4.563</f>
        <v>4.5629999999999997</v>
      </c>
      <c r="G314">
        <f>5*4.563</f>
        <v>22.814999999999998</v>
      </c>
      <c r="H314">
        <f>14*4.563</f>
        <v>63.881999999999998</v>
      </c>
      <c r="I314">
        <f>11*5.807</f>
        <v>63.877000000000002</v>
      </c>
      <c r="J314">
        <f>11*5.807</f>
        <v>63.877000000000002</v>
      </c>
      <c r="K314">
        <f>17*3.587</f>
        <v>60.979000000000006</v>
      </c>
      <c r="L314">
        <f>17*3.587</f>
        <v>60.979000000000006</v>
      </c>
      <c r="M314">
        <f>17*3.587</f>
        <v>60.979000000000006</v>
      </c>
      <c r="N314">
        <f>13*4.674</f>
        <v>60.762000000000008</v>
      </c>
      <c r="O314">
        <f>10*4.674</f>
        <v>46.74</v>
      </c>
      <c r="P314">
        <f>12*4.801</f>
        <v>57.612000000000002</v>
      </c>
      <c r="Q314">
        <f>13*4.801</f>
        <v>62.413000000000004</v>
      </c>
      <c r="R314">
        <f>15*4.563</f>
        <v>68.444999999999993</v>
      </c>
      <c r="S314">
        <f>15*4.563</f>
        <v>68.444999999999993</v>
      </c>
      <c r="T314">
        <f>15*4.563</f>
        <v>68.444999999999993</v>
      </c>
      <c r="U314">
        <f>15*4.563</f>
        <v>68.444999999999993</v>
      </c>
      <c r="V314">
        <f>13*5.807</f>
        <v>75.491</v>
      </c>
      <c r="W314">
        <f>12*5.807</f>
        <v>69.683999999999997</v>
      </c>
      <c r="X314">
        <f>13*5.807</f>
        <v>75.491</v>
      </c>
    </row>
    <row r="315" spans="1:25" x14ac:dyDescent="0.2">
      <c r="A315" t="s">
        <v>44</v>
      </c>
      <c r="B315" t="s">
        <v>355</v>
      </c>
      <c r="C315">
        <f>SUM(Table1[[#This Row],[1]:[62]])</f>
        <v>1249.3529999999996</v>
      </c>
      <c r="D315">
        <f>20*4.309</f>
        <v>86.18</v>
      </c>
      <c r="E315">
        <f>13*4.309</f>
        <v>56.017000000000003</v>
      </c>
      <c r="F315">
        <f>18*4.309</f>
        <v>77.561999999999998</v>
      </c>
      <c r="G315">
        <f>20*3.443</f>
        <v>68.86</v>
      </c>
      <c r="H315">
        <f>15*3.443</f>
        <v>51.645000000000003</v>
      </c>
      <c r="I315">
        <f>22*3.443</f>
        <v>75.745999999999995</v>
      </c>
      <c r="J315">
        <f>22*3.493</f>
        <v>76.846000000000004</v>
      </c>
      <c r="K315">
        <f>15*3.493</f>
        <v>52.394999999999996</v>
      </c>
      <c r="L315">
        <f>22*3.493</f>
        <v>76.846000000000004</v>
      </c>
      <c r="M315">
        <f>1*3.443</f>
        <v>3.4430000000000001</v>
      </c>
      <c r="N315">
        <f>9*3.443</f>
        <v>30.987000000000002</v>
      </c>
      <c r="O315">
        <f>22*3.443</f>
        <v>75.745999999999995</v>
      </c>
      <c r="P315">
        <f>20*4.309</f>
        <v>86.18</v>
      </c>
      <c r="Q315">
        <f>12*4.309</f>
        <v>51.707999999999998</v>
      </c>
      <c r="R315">
        <f>20*4.309</f>
        <v>86.18</v>
      </c>
      <c r="S315">
        <f>17*4.309</f>
        <v>73.253</v>
      </c>
      <c r="T315">
        <f>13*4.309</f>
        <v>56.017000000000003</v>
      </c>
      <c r="U315">
        <f>18*4.309</f>
        <v>77.561999999999998</v>
      </c>
      <c r="V315">
        <f>11*4.309</f>
        <v>47.399000000000001</v>
      </c>
      <c r="W315">
        <f>9*4.309</f>
        <v>38.780999999999999</v>
      </c>
    </row>
    <row r="316" spans="1:25" x14ac:dyDescent="0.2">
      <c r="A316" t="s">
        <v>361</v>
      </c>
      <c r="B316" t="s">
        <v>348</v>
      </c>
      <c r="C316">
        <f>SUM(Table1[[#This Row],[1]:[62]])</f>
        <v>1249.2479999999998</v>
      </c>
      <c r="D316">
        <f>20*4.309</f>
        <v>86.18</v>
      </c>
      <c r="E316">
        <f>13*4.309</f>
        <v>56.017000000000003</v>
      </c>
      <c r="F316">
        <f>18*4.309</f>
        <v>77.561999999999998</v>
      </c>
      <c r="G316">
        <f>20*3.443</f>
        <v>68.86</v>
      </c>
      <c r="H316">
        <f>15*3.443</f>
        <v>51.645000000000003</v>
      </c>
      <c r="I316">
        <f>22*3.443</f>
        <v>75.745999999999995</v>
      </c>
      <c r="J316">
        <f>22*3.493</f>
        <v>76.846000000000004</v>
      </c>
      <c r="K316">
        <f>15*3.493</f>
        <v>52.394999999999996</v>
      </c>
      <c r="L316">
        <f>22*3.493</f>
        <v>76.846000000000004</v>
      </c>
      <c r="M316">
        <f>21*3.443</f>
        <v>72.302999999999997</v>
      </c>
      <c r="N316">
        <f>14*3.443</f>
        <v>48.201999999999998</v>
      </c>
      <c r="O316">
        <f>22*3.443</f>
        <v>75.745999999999995</v>
      </c>
      <c r="P316">
        <f>20*4.309</f>
        <v>86.18</v>
      </c>
      <c r="Q316">
        <f>12*4.309</f>
        <v>51.707999999999998</v>
      </c>
      <c r="R316">
        <f>20*4.309</f>
        <v>86.18</v>
      </c>
      <c r="S316">
        <f>17*4.309</f>
        <v>73.253</v>
      </c>
      <c r="T316">
        <f>13*4.309</f>
        <v>56.017000000000003</v>
      </c>
      <c r="U316">
        <f>18*4.309</f>
        <v>77.561999999999998</v>
      </c>
    </row>
    <row r="317" spans="1:25" x14ac:dyDescent="0.2">
      <c r="A317" t="s">
        <v>359</v>
      </c>
      <c r="B317" t="s">
        <v>337</v>
      </c>
      <c r="C317">
        <f>SUM(Table1[[#This Row],[1]:[62]])</f>
        <v>1243.9349999999997</v>
      </c>
      <c r="D317">
        <f>17*4.01</f>
        <v>68.17</v>
      </c>
      <c r="E317">
        <f>16*4.01</f>
        <v>64.16</v>
      </c>
      <c r="F317">
        <f>13*4.01</f>
        <v>52.129999999999995</v>
      </c>
      <c r="G317">
        <f>18*4.01</f>
        <v>72.179999999999993</v>
      </c>
      <c r="H317">
        <f>13*5.451</f>
        <v>70.863</v>
      </c>
      <c r="I317">
        <f>16*5.451</f>
        <v>87.215999999999994</v>
      </c>
      <c r="J317">
        <f>12*5.451</f>
        <v>65.411999999999992</v>
      </c>
      <c r="K317">
        <f>16*4.318</f>
        <v>69.087999999999994</v>
      </c>
      <c r="L317">
        <f>17*4.318</f>
        <v>73.405999999999992</v>
      </c>
      <c r="M317">
        <f>17*4.318</f>
        <v>73.405999999999992</v>
      </c>
      <c r="N317">
        <f>18*3.26</f>
        <v>58.679999999999993</v>
      </c>
      <c r="O317">
        <f>21*3.26</f>
        <v>68.459999999999994</v>
      </c>
      <c r="P317">
        <f>19*3.26</f>
        <v>61.94</v>
      </c>
      <c r="Q317">
        <f>20*3.26</f>
        <v>65.199999999999989</v>
      </c>
      <c r="R317">
        <f>18*4.318</f>
        <v>77.72399999999999</v>
      </c>
      <c r="S317">
        <f>17*4.318</f>
        <v>73.405999999999992</v>
      </c>
      <c r="T317">
        <f>16*4.318</f>
        <v>69.087999999999994</v>
      </c>
      <c r="U317">
        <f>17*4.318</f>
        <v>73.405999999999992</v>
      </c>
    </row>
    <row r="318" spans="1:25" x14ac:dyDescent="0.2">
      <c r="A318" t="s">
        <v>1298</v>
      </c>
      <c r="B318" t="s">
        <v>1299</v>
      </c>
      <c r="C318">
        <f>SUM(Table1[[#This Row],[1]:[62]])</f>
        <v>1242.0349999999999</v>
      </c>
      <c r="D318">
        <f>20*2.897</f>
        <v>57.94</v>
      </c>
      <c r="E318">
        <f>20*2.897</f>
        <v>57.94</v>
      </c>
      <c r="F318">
        <f>15*4.426</f>
        <v>66.39</v>
      </c>
      <c r="G318">
        <f>15*4.426</f>
        <v>66.39</v>
      </c>
      <c r="H318">
        <f>15*4.426</f>
        <v>66.39</v>
      </c>
      <c r="I318">
        <f>15*3.925</f>
        <v>58.875</v>
      </c>
      <c r="J318">
        <f>15*3.925</f>
        <v>58.875</v>
      </c>
      <c r="K318">
        <f>75*1.104</f>
        <v>82.800000000000011</v>
      </c>
      <c r="L318">
        <f>12*6.515</f>
        <v>78.179999999999993</v>
      </c>
      <c r="M318">
        <f>12*6.515</f>
        <v>78.179999999999993</v>
      </c>
      <c r="N318">
        <f>20*3.634</f>
        <v>72.679999999999993</v>
      </c>
      <c r="O318">
        <f>20*3.634</f>
        <v>72.679999999999993</v>
      </c>
      <c r="P318">
        <f>20*3.634</f>
        <v>72.679999999999993</v>
      </c>
      <c r="Q318">
        <f>20*2.874</f>
        <v>57.480000000000004</v>
      </c>
      <c r="R318">
        <f>20*2.874</f>
        <v>57.480000000000004</v>
      </c>
      <c r="S318">
        <f>25*3.161</f>
        <v>79.025000000000006</v>
      </c>
      <c r="T318">
        <f>25*3.161</f>
        <v>79.025000000000006</v>
      </c>
      <c r="U318">
        <f>25*3.161</f>
        <v>79.025000000000006</v>
      </c>
    </row>
    <row r="319" spans="1:25" x14ac:dyDescent="0.2">
      <c r="A319" t="s">
        <v>327</v>
      </c>
      <c r="B319" t="s">
        <v>400</v>
      </c>
      <c r="C319">
        <f>SUM(Table1[[#This Row],[1]:[62]])</f>
        <v>1240.7139999999999</v>
      </c>
      <c r="D319">
        <f>15*3.185</f>
        <v>47.774999999999999</v>
      </c>
      <c r="E319">
        <f>13*3.185</f>
        <v>41.405000000000001</v>
      </c>
      <c r="F319">
        <f>18*3.185</f>
        <v>57.33</v>
      </c>
      <c r="G319">
        <f>9*5.891</f>
        <v>53.018999999999998</v>
      </c>
      <c r="H319">
        <f>9*5.891</f>
        <v>53.018999999999998</v>
      </c>
      <c r="I319">
        <f>11*5.891</f>
        <v>64.801000000000002</v>
      </c>
      <c r="J319">
        <f>11*4.778</f>
        <v>52.557999999999993</v>
      </c>
      <c r="K319">
        <f>11*4.778</f>
        <v>52.557999999999993</v>
      </c>
      <c r="L319">
        <f>14*4.778</f>
        <v>66.891999999999996</v>
      </c>
      <c r="M319">
        <f>5*3.792</f>
        <v>18.96</v>
      </c>
      <c r="N319">
        <f>15*3.792</f>
        <v>56.879999999999995</v>
      </c>
      <c r="O319">
        <f>19*3.792</f>
        <v>72.048000000000002</v>
      </c>
      <c r="P319">
        <f>12*4.259</f>
        <v>51.108000000000004</v>
      </c>
      <c r="Q319">
        <f>11*4.259</f>
        <v>46.849000000000004</v>
      </c>
      <c r="R319">
        <f>14*4.003</f>
        <v>56.042000000000002</v>
      </c>
      <c r="S319">
        <f>14*4.003</f>
        <v>56.042000000000002</v>
      </c>
      <c r="T319">
        <f>17*4.003</f>
        <v>68.051000000000002</v>
      </c>
      <c r="U319">
        <f>22*2.64</f>
        <v>58.080000000000005</v>
      </c>
      <c r="V319">
        <f>19*2.64</f>
        <v>50.160000000000004</v>
      </c>
      <c r="W319">
        <f>22*2.64</f>
        <v>58.080000000000005</v>
      </c>
      <c r="X319">
        <f>13*5.891</f>
        <v>76.582999999999998</v>
      </c>
      <c r="Y319">
        <f>14*5.891</f>
        <v>82.474000000000004</v>
      </c>
    </row>
    <row r="320" spans="1:25" x14ac:dyDescent="0.2">
      <c r="A320" t="s">
        <v>811</v>
      </c>
      <c r="B320" t="s">
        <v>824</v>
      </c>
      <c r="C320">
        <f>SUM(Table1[[#This Row],[1]:[62]])</f>
        <v>1239.5940000000001</v>
      </c>
      <c r="D320">
        <f>13*4.426</f>
        <v>57.538000000000004</v>
      </c>
      <c r="E320">
        <f>15*4.426</f>
        <v>66.39</v>
      </c>
      <c r="F320">
        <f>15*4.426</f>
        <v>66.39</v>
      </c>
      <c r="G320">
        <f>11*6.515</f>
        <v>71.664999999999992</v>
      </c>
      <c r="H320">
        <f>12*6.515</f>
        <v>78.179999999999993</v>
      </c>
      <c r="I320">
        <f>9*6.515</f>
        <v>58.634999999999998</v>
      </c>
      <c r="J320">
        <f>21*3.634</f>
        <v>76.313999999999993</v>
      </c>
      <c r="K320">
        <f>21*3.634</f>
        <v>76.313999999999993</v>
      </c>
      <c r="L320">
        <f>16*3.621</f>
        <v>57.936</v>
      </c>
      <c r="M320">
        <f>19*3.621</f>
        <v>68.799000000000007</v>
      </c>
      <c r="N320">
        <f>19*3.957</f>
        <v>75.182999999999993</v>
      </c>
      <c r="O320">
        <f>19*3.957</f>
        <v>75.182999999999993</v>
      </c>
      <c r="P320">
        <f>22*3.957</f>
        <v>87.054000000000002</v>
      </c>
      <c r="Q320">
        <f>15*5.263</f>
        <v>78.944999999999993</v>
      </c>
      <c r="R320">
        <f>16*5.263</f>
        <v>84.207999999999998</v>
      </c>
      <c r="S320">
        <f>21*3.83</f>
        <v>80.430000000000007</v>
      </c>
      <c r="T320">
        <f>21*3.83</f>
        <v>80.430000000000007</v>
      </c>
    </row>
    <row r="321" spans="1:27" x14ac:dyDescent="0.2">
      <c r="A321" t="s">
        <v>455</v>
      </c>
      <c r="B321" t="s">
        <v>499</v>
      </c>
      <c r="C321">
        <f>SUM(Table1[[#This Row],[1]:[62]])</f>
        <v>1239.4179999999997</v>
      </c>
      <c r="D321">
        <f>17*4.01</f>
        <v>68.17</v>
      </c>
      <c r="E321">
        <f>7*4.01</f>
        <v>28.07</v>
      </c>
      <c r="F321">
        <f>13*4.01</f>
        <v>52.129999999999995</v>
      </c>
      <c r="G321">
        <f>18*4.01</f>
        <v>72.179999999999993</v>
      </c>
      <c r="H321">
        <f>12*5.451</f>
        <v>65.411999999999992</v>
      </c>
      <c r="I321">
        <f>13*5.451</f>
        <v>70.863</v>
      </c>
      <c r="J321">
        <f>16*5.451</f>
        <v>87.215999999999994</v>
      </c>
      <c r="K321">
        <f>5*5.451</f>
        <v>27.254999999999999</v>
      </c>
      <c r="L321">
        <f>16*4.318</f>
        <v>69.087999999999994</v>
      </c>
      <c r="M321">
        <f t="shared" ref="M321:O322" si="4">17*4.318</f>
        <v>73.405999999999992</v>
      </c>
      <c r="N321">
        <f t="shared" si="4"/>
        <v>73.405999999999992</v>
      </c>
      <c r="O321">
        <f t="shared" si="4"/>
        <v>73.405999999999992</v>
      </c>
      <c r="P321">
        <f>18*3.26</f>
        <v>58.679999999999993</v>
      </c>
      <c r="Q321">
        <f>21*3.26</f>
        <v>68.459999999999994</v>
      </c>
      <c r="R321">
        <f>19*3.26</f>
        <v>61.94</v>
      </c>
      <c r="S321">
        <f>20*3.26</f>
        <v>65.199999999999989</v>
      </c>
      <c r="T321">
        <f>18*4.318</f>
        <v>77.72399999999999</v>
      </c>
      <c r="U321">
        <f>17*4.318</f>
        <v>73.405999999999992</v>
      </c>
      <c r="V321">
        <f>17*4.318</f>
        <v>73.405999999999992</v>
      </c>
    </row>
    <row r="322" spans="1:27" x14ac:dyDescent="0.2">
      <c r="A322" t="s">
        <v>464</v>
      </c>
      <c r="B322" t="s">
        <v>512</v>
      </c>
      <c r="C322">
        <f>SUM(Table1[[#This Row],[1]:[62]])</f>
        <v>1239.2929999999997</v>
      </c>
      <c r="D322">
        <f>17*4.01</f>
        <v>68.17</v>
      </c>
      <c r="E322">
        <f>16*4.01</f>
        <v>64.16</v>
      </c>
      <c r="F322">
        <f>1*4.01</f>
        <v>4.01</v>
      </c>
      <c r="G322">
        <f>18*4.01</f>
        <v>72.179999999999993</v>
      </c>
      <c r="H322">
        <f>12*5.451</f>
        <v>65.411999999999992</v>
      </c>
      <c r="I322">
        <f>13*5.451</f>
        <v>70.863</v>
      </c>
      <c r="J322">
        <f>16*5.451</f>
        <v>87.215999999999994</v>
      </c>
      <c r="K322">
        <f>12*5.451</f>
        <v>65.411999999999992</v>
      </c>
      <c r="L322">
        <f>16*4.318</f>
        <v>69.087999999999994</v>
      </c>
      <c r="M322">
        <f t="shared" si="4"/>
        <v>73.405999999999992</v>
      </c>
      <c r="N322">
        <f t="shared" si="4"/>
        <v>73.405999999999992</v>
      </c>
      <c r="O322">
        <f t="shared" si="4"/>
        <v>73.405999999999992</v>
      </c>
      <c r="P322">
        <f>12*3.26</f>
        <v>39.119999999999997</v>
      </c>
      <c r="Q322">
        <f>21*3.26</f>
        <v>68.459999999999994</v>
      </c>
      <c r="R322">
        <f>9*3.26</f>
        <v>29.339999999999996</v>
      </c>
      <c r="S322">
        <f>20*3.26</f>
        <v>65.199999999999989</v>
      </c>
      <c r="T322">
        <f>18*4.318</f>
        <v>77.72399999999999</v>
      </c>
      <c r="U322">
        <f>17*4.318</f>
        <v>73.405999999999992</v>
      </c>
      <c r="V322">
        <f>16*4.318</f>
        <v>69.087999999999994</v>
      </c>
      <c r="W322">
        <f>7*4.318</f>
        <v>30.225999999999999</v>
      </c>
    </row>
    <row r="323" spans="1:27" x14ac:dyDescent="0.2">
      <c r="A323" t="s">
        <v>468</v>
      </c>
      <c r="B323" t="s">
        <v>497</v>
      </c>
      <c r="C323">
        <f>SUM(Table1[[#This Row],[1]:[62]])</f>
        <v>1238.7689999999998</v>
      </c>
      <c r="D323">
        <f>17*4.01</f>
        <v>68.17</v>
      </c>
      <c r="E323">
        <f>2*4.01</f>
        <v>8.02</v>
      </c>
      <c r="F323">
        <f>13*4.01</f>
        <v>52.129999999999995</v>
      </c>
      <c r="G323">
        <f>18*4.01</f>
        <v>72.179999999999993</v>
      </c>
      <c r="H323">
        <f>12*5.451</f>
        <v>65.411999999999992</v>
      </c>
      <c r="I323">
        <f>13*5.451</f>
        <v>70.863</v>
      </c>
      <c r="J323">
        <f>16*5.451</f>
        <v>87.215999999999994</v>
      </c>
      <c r="K323">
        <f>12*5.451</f>
        <v>65.411999999999992</v>
      </c>
      <c r="L323">
        <f>12*4.318</f>
        <v>51.815999999999995</v>
      </c>
      <c r="M323">
        <f>17*4.318</f>
        <v>73.405999999999992</v>
      </c>
      <c r="N323">
        <f>17*4.318</f>
        <v>73.405999999999992</v>
      </c>
      <c r="O323">
        <f>18*3.26</f>
        <v>58.679999999999993</v>
      </c>
      <c r="P323">
        <f>19*3.26</f>
        <v>61.94</v>
      </c>
      <c r="Q323">
        <f>20*3.26</f>
        <v>65.199999999999989</v>
      </c>
      <c r="R323">
        <f>1*4.318</f>
        <v>4.3179999999999996</v>
      </c>
      <c r="S323">
        <f>17*4.318</f>
        <v>73.405999999999992</v>
      </c>
      <c r="T323">
        <f>16*4.318</f>
        <v>69.087999999999994</v>
      </c>
      <c r="U323">
        <f>12*4.318</f>
        <v>51.815999999999995</v>
      </c>
      <c r="V323">
        <f>11*5.543</f>
        <v>60.972999999999999</v>
      </c>
      <c r="W323">
        <f>13*5.543</f>
        <v>72.058999999999997</v>
      </c>
      <c r="X323">
        <f>6*5.543</f>
        <v>33.258000000000003</v>
      </c>
    </row>
    <row r="324" spans="1:27" x14ac:dyDescent="0.2">
      <c r="A324" t="s">
        <v>169</v>
      </c>
      <c r="B324" t="s">
        <v>632</v>
      </c>
      <c r="C324">
        <f>SUM(Table1[[#This Row],[1]:[62]])</f>
        <v>1235.261</v>
      </c>
      <c r="D324">
        <f>15*4.226</f>
        <v>63.39</v>
      </c>
      <c r="E324">
        <f>17*4.226</f>
        <v>71.841999999999999</v>
      </c>
      <c r="F324">
        <f>17*4.226</f>
        <v>71.841999999999999</v>
      </c>
      <c r="G324">
        <f>16*4.085</f>
        <v>65.36</v>
      </c>
      <c r="H324">
        <f>15*4.085</f>
        <v>61.274999999999999</v>
      </c>
      <c r="I324">
        <f>14*5.793</f>
        <v>81.102000000000004</v>
      </c>
      <c r="J324">
        <f>11*5.793</f>
        <v>63.722999999999999</v>
      </c>
      <c r="K324">
        <f>11*4.657</f>
        <v>51.227000000000004</v>
      </c>
      <c r="L324">
        <f>17*4.657</f>
        <v>79.168999999999997</v>
      </c>
      <c r="M324">
        <f>4*4.657</f>
        <v>18.628</v>
      </c>
      <c r="N324">
        <f>17*4.226</f>
        <v>71.841999999999999</v>
      </c>
      <c r="O324">
        <f>17*4.226</f>
        <v>71.841999999999999</v>
      </c>
      <c r="P324">
        <f>16*4.226</f>
        <v>67.616</v>
      </c>
      <c r="Q324">
        <f>18*4.005</f>
        <v>72.09</v>
      </c>
      <c r="R324">
        <f>20*4.005</f>
        <v>80.099999999999994</v>
      </c>
      <c r="S324">
        <f>4*4.005</f>
        <v>16.02</v>
      </c>
      <c r="T324">
        <f>17*4.657</f>
        <v>79.168999999999997</v>
      </c>
      <c r="U324">
        <f>13*4.657</f>
        <v>60.540999999999997</v>
      </c>
      <c r="V324">
        <f>19*4.657</f>
        <v>88.483000000000004</v>
      </c>
    </row>
    <row r="325" spans="1:27" x14ac:dyDescent="0.2">
      <c r="A325" t="s">
        <v>365</v>
      </c>
      <c r="B325" t="s">
        <v>353</v>
      </c>
      <c r="C325">
        <f>SUM(Table1[[#This Row],[1]:[62]])</f>
        <v>1232.0119999999999</v>
      </c>
      <c r="D325">
        <f>20*4.309</f>
        <v>86.18</v>
      </c>
      <c r="E325">
        <f>13*4.309</f>
        <v>56.017000000000003</v>
      </c>
      <c r="F325">
        <f>1*4.309</f>
        <v>4.3090000000000002</v>
      </c>
      <c r="G325">
        <f>20*3.443</f>
        <v>68.86</v>
      </c>
      <c r="H325">
        <f>15*3.443</f>
        <v>51.645000000000003</v>
      </c>
      <c r="I325">
        <f>22*3.443</f>
        <v>75.745999999999995</v>
      </c>
      <c r="J325">
        <f>22*3.493</f>
        <v>76.846000000000004</v>
      </c>
      <c r="K325">
        <f>15*3.493</f>
        <v>52.394999999999996</v>
      </c>
      <c r="L325">
        <f>22*3.493</f>
        <v>76.846000000000004</v>
      </c>
      <c r="M325">
        <f>21*3.443</f>
        <v>72.302999999999997</v>
      </c>
      <c r="N325">
        <f>14*3.443</f>
        <v>48.201999999999998</v>
      </c>
      <c r="O325">
        <f>22*3.443</f>
        <v>75.745999999999995</v>
      </c>
      <c r="P325">
        <f>20*4.309</f>
        <v>86.18</v>
      </c>
      <c r="Q325">
        <f>12*4.309</f>
        <v>51.707999999999998</v>
      </c>
      <c r="R325">
        <f>7*4.309</f>
        <v>30.163</v>
      </c>
      <c r="S325">
        <f>17*4.309</f>
        <v>73.253</v>
      </c>
      <c r="T325">
        <f>13*4.309</f>
        <v>56.017000000000003</v>
      </c>
      <c r="U325">
        <f>18*4.309</f>
        <v>77.561999999999998</v>
      </c>
      <c r="V325">
        <f>11*4.309</f>
        <v>47.399000000000001</v>
      </c>
      <c r="W325">
        <f>6*4.309</f>
        <v>25.853999999999999</v>
      </c>
      <c r="X325">
        <f>9*4.309</f>
        <v>38.780999999999999</v>
      </c>
    </row>
    <row r="326" spans="1:27" x14ac:dyDescent="0.2">
      <c r="A326" t="s">
        <v>678</v>
      </c>
      <c r="B326" t="s">
        <v>730</v>
      </c>
      <c r="C326">
        <f>SUM(Table1[[#This Row],[1]:[62]])</f>
        <v>1230.809</v>
      </c>
      <c r="D326">
        <f>14*4.563</f>
        <v>63.881999999999998</v>
      </c>
      <c r="E326">
        <f>1*4.563</f>
        <v>4.5629999999999997</v>
      </c>
      <c r="F326">
        <f>11*4.563</f>
        <v>50.192999999999998</v>
      </c>
      <c r="G326">
        <f>5*4.563</f>
        <v>22.814999999999998</v>
      </c>
      <c r="H326">
        <f>14*4.563</f>
        <v>63.881999999999998</v>
      </c>
      <c r="I326">
        <f>11*5.807</f>
        <v>63.877000000000002</v>
      </c>
      <c r="J326">
        <f>11*5.807</f>
        <v>63.877000000000002</v>
      </c>
      <c r="K326">
        <f>17*3.587</f>
        <v>60.979000000000006</v>
      </c>
      <c r="L326">
        <f>17*3.587</f>
        <v>60.979000000000006</v>
      </c>
      <c r="M326">
        <f>9*3.587</f>
        <v>32.283000000000001</v>
      </c>
      <c r="N326">
        <f>13*4.674</f>
        <v>60.762000000000008</v>
      </c>
      <c r="O326">
        <f>13*4.674</f>
        <v>60.762000000000008</v>
      </c>
      <c r="P326">
        <f>12*4.801</f>
        <v>57.612000000000002</v>
      </c>
      <c r="Q326">
        <f>13*4.801</f>
        <v>62.413000000000004</v>
      </c>
      <c r="R326">
        <f>10*4.563</f>
        <v>45.629999999999995</v>
      </c>
      <c r="S326">
        <f>12*4.563</f>
        <v>54.756</v>
      </c>
      <c r="T326">
        <f>10*4.563</f>
        <v>45.629999999999995</v>
      </c>
      <c r="U326">
        <f>12*4.563</f>
        <v>54.756</v>
      </c>
      <c r="V326">
        <f>10*4.563</f>
        <v>45.629999999999995</v>
      </c>
      <c r="W326">
        <f>12*4.563</f>
        <v>54.756</v>
      </c>
      <c r="X326">
        <f>10*4.563</f>
        <v>45.629999999999995</v>
      </c>
      <c r="Y326">
        <f>12*4.563</f>
        <v>54.756</v>
      </c>
      <c r="Z326">
        <f>10*4.563</f>
        <v>45.629999999999995</v>
      </c>
      <c r="AA326">
        <f>12*4.563</f>
        <v>54.756</v>
      </c>
    </row>
    <row r="327" spans="1:27" x14ac:dyDescent="0.2">
      <c r="A327" t="s">
        <v>253</v>
      </c>
      <c r="B327" t="s">
        <v>254</v>
      </c>
      <c r="C327">
        <f>SUM(Table1[[#This Row],[1]:[62]])</f>
        <v>1228.0840000000001</v>
      </c>
      <c r="D327">
        <f>13*5.451</f>
        <v>70.863</v>
      </c>
      <c r="E327">
        <f>13*6.174</f>
        <v>80.262</v>
      </c>
      <c r="F327">
        <f>13*6.174</f>
        <v>80.262</v>
      </c>
      <c r="G327">
        <f>6*5.412</f>
        <v>32.472000000000001</v>
      </c>
      <c r="H327">
        <f>15*4.361</f>
        <v>65.414999999999992</v>
      </c>
      <c r="I327">
        <f>17*4.361</f>
        <v>74.137</v>
      </c>
      <c r="J327">
        <f>16*4.361</f>
        <v>69.775999999999996</v>
      </c>
      <c r="K327">
        <f>17*4.259</f>
        <v>72.403000000000006</v>
      </c>
      <c r="L327">
        <f>17*4.259</f>
        <v>72.403000000000006</v>
      </c>
      <c r="M327">
        <f>14*4.94</f>
        <v>69.160000000000011</v>
      </c>
      <c r="N327">
        <f>14*4.94</f>
        <v>69.160000000000011</v>
      </c>
      <c r="O327">
        <f>12*6.201</f>
        <v>74.411999999999992</v>
      </c>
      <c r="P327">
        <f>2*6.201</f>
        <v>12.401999999999999</v>
      </c>
      <c r="Q327">
        <f>16*4.653</f>
        <v>74.447999999999993</v>
      </c>
      <c r="R327">
        <f>14*4.653</f>
        <v>65.141999999999996</v>
      </c>
      <c r="S327">
        <f>14*4.653</f>
        <v>65.141999999999996</v>
      </c>
      <c r="T327">
        <f>6*4.005</f>
        <v>24.03</v>
      </c>
      <c r="U327">
        <f>20*4.005</f>
        <v>80.099999999999994</v>
      </c>
      <c r="V327">
        <f>19*4.005</f>
        <v>76.094999999999999</v>
      </c>
    </row>
    <row r="328" spans="1:27" x14ac:dyDescent="0.2">
      <c r="A328" t="s">
        <v>204</v>
      </c>
      <c r="B328" t="s">
        <v>205</v>
      </c>
      <c r="C328">
        <f>SUM(Table1[[#This Row],[1]:[62]])</f>
        <v>1223.431</v>
      </c>
      <c r="D328">
        <f>12*4.428</f>
        <v>53.135999999999996</v>
      </c>
      <c r="E328">
        <f>13*4.428</f>
        <v>57.564</v>
      </c>
      <c r="F328">
        <f>12*4.428</f>
        <v>53.135999999999996</v>
      </c>
      <c r="G328">
        <f>15*4.653</f>
        <v>69.794999999999987</v>
      </c>
      <c r="H328">
        <f>11*4.653</f>
        <v>51.182999999999993</v>
      </c>
      <c r="I328">
        <f>19*4.653</f>
        <v>88.406999999999996</v>
      </c>
      <c r="J328">
        <f>13*5.451</f>
        <v>70.863</v>
      </c>
      <c r="K328">
        <f>11*5.451</f>
        <v>59.960999999999999</v>
      </c>
      <c r="L328">
        <f>13*6.174</f>
        <v>80.262</v>
      </c>
      <c r="M328">
        <f>13*6.174</f>
        <v>80.262</v>
      </c>
      <c r="N328">
        <f>13*5.412</f>
        <v>70.355999999999995</v>
      </c>
      <c r="O328">
        <f>17*4.361</f>
        <v>74.137</v>
      </c>
      <c r="P328">
        <f>17*4.361</f>
        <v>74.137</v>
      </c>
      <c r="Q328">
        <f>17*4.259</f>
        <v>72.403000000000006</v>
      </c>
      <c r="R328">
        <f>17*4.259</f>
        <v>72.403000000000006</v>
      </c>
      <c r="S328">
        <f>16*4.653</f>
        <v>74.447999999999993</v>
      </c>
      <c r="T328">
        <f>13*4.653</f>
        <v>60.488999999999997</v>
      </c>
      <c r="U328">
        <f>13*4.653</f>
        <v>60.488999999999997</v>
      </c>
    </row>
    <row r="329" spans="1:27" x14ac:dyDescent="0.2">
      <c r="A329" t="s">
        <v>364</v>
      </c>
      <c r="B329" t="s">
        <v>351</v>
      </c>
      <c r="C329">
        <f>SUM(Table1[[#This Row],[1]:[62]])</f>
        <v>1223.3939999999998</v>
      </c>
      <c r="D329">
        <f>20*4.309</f>
        <v>86.18</v>
      </c>
      <c r="E329">
        <f>13*4.309</f>
        <v>56.017000000000003</v>
      </c>
      <c r="F329">
        <f>18*4.309</f>
        <v>77.561999999999998</v>
      </c>
      <c r="G329">
        <f>20*3.443</f>
        <v>68.86</v>
      </c>
      <c r="H329">
        <f>15*3.443</f>
        <v>51.645000000000003</v>
      </c>
      <c r="I329">
        <f>22*3.443</f>
        <v>75.745999999999995</v>
      </c>
      <c r="J329">
        <f>22*3.493</f>
        <v>76.846000000000004</v>
      </c>
      <c r="K329">
        <f>15*3.493</f>
        <v>52.394999999999996</v>
      </c>
      <c r="L329">
        <f>22*3.493</f>
        <v>76.846000000000004</v>
      </c>
      <c r="M329">
        <f>21*3.443</f>
        <v>72.302999999999997</v>
      </c>
      <c r="N329">
        <f>14*3.443</f>
        <v>48.201999999999998</v>
      </c>
      <c r="O329">
        <f>22*3.443</f>
        <v>75.745999999999995</v>
      </c>
      <c r="P329">
        <f>20*4.309</f>
        <v>86.18</v>
      </c>
      <c r="Q329">
        <f>12*4.309</f>
        <v>51.707999999999998</v>
      </c>
      <c r="R329">
        <f>20*4.309</f>
        <v>86.18</v>
      </c>
      <c r="S329">
        <f>17*4.309</f>
        <v>73.253</v>
      </c>
      <c r="T329">
        <f>7*4.309</f>
        <v>30.163</v>
      </c>
      <c r="U329">
        <f>18*4.309</f>
        <v>77.561999999999998</v>
      </c>
    </row>
    <row r="330" spans="1:27" x14ac:dyDescent="0.2">
      <c r="A330" t="s">
        <v>367</v>
      </c>
      <c r="B330" t="s">
        <v>557</v>
      </c>
      <c r="C330">
        <f>SUM(Table1[[#This Row],[1]:[62]])</f>
        <v>1223.0450000000001</v>
      </c>
      <c r="D330">
        <f>17*3.636</f>
        <v>61.812000000000005</v>
      </c>
      <c r="E330">
        <f>14*3.636</f>
        <v>50.904000000000003</v>
      </c>
      <c r="F330">
        <f>11*3.636</f>
        <v>39.996000000000002</v>
      </c>
      <c r="G330">
        <f>18*3.801</f>
        <v>68.418000000000006</v>
      </c>
      <c r="H330">
        <f>20*3.801</f>
        <v>76.02000000000001</v>
      </c>
      <c r="I330">
        <f>22*3.801</f>
        <v>83.622</v>
      </c>
      <c r="J330">
        <f>10*7.004</f>
        <v>70.039999999999992</v>
      </c>
      <c r="K330">
        <f>12*7.004</f>
        <v>84.048000000000002</v>
      </c>
      <c r="L330">
        <f>11*7.004</f>
        <v>77.043999999999997</v>
      </c>
      <c r="M330">
        <f>16*4.411</f>
        <v>70.575999999999993</v>
      </c>
      <c r="N330">
        <f>15*4.411</f>
        <v>66.164999999999992</v>
      </c>
      <c r="O330">
        <f>16*4.411</f>
        <v>70.575999999999993</v>
      </c>
      <c r="P330">
        <f>20*3.156</f>
        <v>63.120000000000005</v>
      </c>
      <c r="Q330">
        <f>18*3.156</f>
        <v>56.808</v>
      </c>
      <c r="R330">
        <f>21*3.156</f>
        <v>66.275999999999996</v>
      </c>
      <c r="S330">
        <f>19*4.185</f>
        <v>79.514999999999986</v>
      </c>
      <c r="T330">
        <f>17*4.185</f>
        <v>71.144999999999996</v>
      </c>
      <c r="U330">
        <f>16*4.185</f>
        <v>66.959999999999994</v>
      </c>
    </row>
    <row r="331" spans="1:27" x14ac:dyDescent="0.2">
      <c r="A331" t="s">
        <v>193</v>
      </c>
      <c r="B331" t="s">
        <v>194</v>
      </c>
      <c r="C331">
        <f>SUM(Table1[[#This Row],[1]:[62]])</f>
        <v>1219.6139999999998</v>
      </c>
      <c r="D331">
        <f>12*4.428</f>
        <v>53.135999999999996</v>
      </c>
      <c r="E331">
        <f>13*4.428</f>
        <v>57.564</v>
      </c>
      <c r="F331">
        <f>12*4.428</f>
        <v>53.135999999999996</v>
      </c>
      <c r="G331">
        <f>15*4.653</f>
        <v>69.794999999999987</v>
      </c>
      <c r="H331">
        <f>11*4.653</f>
        <v>51.182999999999993</v>
      </c>
      <c r="I331">
        <f>19*4.653</f>
        <v>88.406999999999996</v>
      </c>
      <c r="J331">
        <f>13*4.313</f>
        <v>56.068999999999996</v>
      </c>
      <c r="K331">
        <f>9*4.313</f>
        <v>38.817</v>
      </c>
      <c r="L331">
        <f>16*5.345</f>
        <v>85.52</v>
      </c>
      <c r="M331">
        <f>14*5.345</f>
        <v>74.83</v>
      </c>
      <c r="N331">
        <f>15*4.428</f>
        <v>66.42</v>
      </c>
      <c r="O331">
        <f>16*4.428</f>
        <v>70.847999999999999</v>
      </c>
      <c r="P331">
        <f>17*4.428</f>
        <v>75.275999999999996</v>
      </c>
      <c r="Q331">
        <f>20*4.005</f>
        <v>80.099999999999994</v>
      </c>
      <c r="R331">
        <f>15*4.005</f>
        <v>60.074999999999996</v>
      </c>
      <c r="S331">
        <f>20*4.005</f>
        <v>80.099999999999994</v>
      </c>
      <c r="T331">
        <f>19*4.657</f>
        <v>88.483000000000004</v>
      </c>
      <c r="U331">
        <f>14*4.657</f>
        <v>65.198000000000008</v>
      </c>
      <c r="V331">
        <f>1*4.657</f>
        <v>4.657</v>
      </c>
    </row>
    <row r="332" spans="1:27" x14ac:dyDescent="0.2">
      <c r="A332" t="s">
        <v>265</v>
      </c>
      <c r="B332" t="s">
        <v>540</v>
      </c>
      <c r="C332">
        <f>SUM(Table1[[#This Row],[1]:[62]])</f>
        <v>1217.6419999999998</v>
      </c>
      <c r="D332">
        <f>6*4.94</f>
        <v>29.64</v>
      </c>
      <c r="E332">
        <f>14*4.94</f>
        <v>69.160000000000011</v>
      </c>
      <c r="F332">
        <f>14*3.636</f>
        <v>50.904000000000003</v>
      </c>
      <c r="G332">
        <f>14*3.636</f>
        <v>50.904000000000003</v>
      </c>
      <c r="H332">
        <f>15*3.636</f>
        <v>54.54</v>
      </c>
      <c r="I332">
        <f>18*3.801</f>
        <v>68.418000000000006</v>
      </c>
      <c r="J332">
        <f>20*3.801</f>
        <v>76.02000000000001</v>
      </c>
      <c r="K332">
        <f>22*3.801</f>
        <v>83.622</v>
      </c>
      <c r="L332">
        <f>10*7.004</f>
        <v>70.039999999999992</v>
      </c>
      <c r="M332">
        <f>12*7.004</f>
        <v>84.048000000000002</v>
      </c>
      <c r="N332">
        <f>11*7.004</f>
        <v>77.043999999999997</v>
      </c>
      <c r="O332">
        <f>3*4.411</f>
        <v>13.232999999999999</v>
      </c>
      <c r="P332">
        <f>15*4.411</f>
        <v>66.164999999999992</v>
      </c>
      <c r="Q332">
        <f>16*4.411</f>
        <v>70.575999999999993</v>
      </c>
      <c r="R332">
        <f>20*3.156</f>
        <v>63.120000000000005</v>
      </c>
      <c r="S332">
        <f>18*3.156</f>
        <v>56.808</v>
      </c>
      <c r="T332">
        <f>5*3.156</f>
        <v>15.780000000000001</v>
      </c>
      <c r="U332">
        <f>19*4.185</f>
        <v>79.514999999999986</v>
      </c>
      <c r="V332">
        <f>17*4.185</f>
        <v>71.144999999999996</v>
      </c>
      <c r="W332">
        <f>16*4.185</f>
        <v>66.959999999999994</v>
      </c>
    </row>
    <row r="333" spans="1:27" x14ac:dyDescent="0.2">
      <c r="A333" t="s">
        <v>810</v>
      </c>
      <c r="B333" t="s">
        <v>830</v>
      </c>
      <c r="C333">
        <f>SUM(Table1[[#This Row],[1]:[62]])</f>
        <v>1216.6139999999998</v>
      </c>
      <c r="D333">
        <f>13*4.426</f>
        <v>57.538000000000004</v>
      </c>
      <c r="E333">
        <f>15*4.426</f>
        <v>66.39</v>
      </c>
      <c r="F333">
        <f>15*4.426</f>
        <v>66.39</v>
      </c>
      <c r="G333">
        <f>11*6.515</f>
        <v>71.664999999999992</v>
      </c>
      <c r="H333">
        <f>12*6.515</f>
        <v>78.179999999999993</v>
      </c>
      <c r="I333">
        <f>9*6.515</f>
        <v>58.634999999999998</v>
      </c>
      <c r="J333">
        <f>21*3.634</f>
        <v>76.313999999999993</v>
      </c>
      <c r="K333">
        <f>21*3.634</f>
        <v>76.313999999999993</v>
      </c>
      <c r="L333">
        <f>16*3.621</f>
        <v>57.936</v>
      </c>
      <c r="M333">
        <f>19*3.621</f>
        <v>68.799000000000007</v>
      </c>
      <c r="N333">
        <f>19*3.957</f>
        <v>75.182999999999993</v>
      </c>
      <c r="O333">
        <f>19*3.957</f>
        <v>75.182999999999993</v>
      </c>
      <c r="P333">
        <f>22*3.957</f>
        <v>87.054000000000002</v>
      </c>
      <c r="Q333">
        <f>15*5.263</f>
        <v>78.944999999999993</v>
      </c>
      <c r="R333">
        <f>16*5.263</f>
        <v>84.207999999999998</v>
      </c>
      <c r="S333">
        <f>19*3.83</f>
        <v>72.77</v>
      </c>
      <c r="T333">
        <f>17*3.83</f>
        <v>65.11</v>
      </c>
    </row>
    <row r="334" spans="1:27" x14ac:dyDescent="0.2">
      <c r="A334" t="s">
        <v>329</v>
      </c>
      <c r="B334" t="s">
        <v>331</v>
      </c>
      <c r="C334">
        <f>SUM(Table1[[#This Row],[1]:[62]])</f>
        <v>1214.7959999999998</v>
      </c>
      <c r="D334">
        <f>18*4.909</f>
        <v>88.361999999999995</v>
      </c>
      <c r="E334">
        <f>22*4.909</f>
        <v>107.99799999999999</v>
      </c>
      <c r="F334">
        <f>23*3.337</f>
        <v>76.751000000000005</v>
      </c>
      <c r="G334">
        <f>19*3.337</f>
        <v>63.403000000000006</v>
      </c>
      <c r="H334">
        <f>21*4.657</f>
        <v>97.796999999999997</v>
      </c>
      <c r="I334">
        <f>25*4.657</f>
        <v>116.425</v>
      </c>
      <c r="J334">
        <f>8*4.326</f>
        <v>34.607999999999997</v>
      </c>
      <c r="K334">
        <f>26*4.326</f>
        <v>112.47599999999998</v>
      </c>
      <c r="L334">
        <f>18*5.891</f>
        <v>106.038</v>
      </c>
      <c r="M334">
        <f>5*5.891</f>
        <v>29.454999999999998</v>
      </c>
      <c r="N334">
        <f>12*7.004</f>
        <v>84.048000000000002</v>
      </c>
      <c r="O334">
        <f>13*4.381</f>
        <v>56.953000000000003</v>
      </c>
      <c r="P334">
        <f>2*4.381</f>
        <v>8.7620000000000005</v>
      </c>
      <c r="Q334">
        <f>18*5.793</f>
        <v>104.274</v>
      </c>
      <c r="R334">
        <f>22*5.793</f>
        <v>127.446</v>
      </c>
    </row>
    <row r="335" spans="1:27" x14ac:dyDescent="0.2">
      <c r="A335" t="s">
        <v>1301</v>
      </c>
      <c r="B335" t="s">
        <v>1302</v>
      </c>
      <c r="C335">
        <f>SUM(Table1[[#This Row],[1]:[62]])</f>
        <v>1214.2170000000001</v>
      </c>
      <c r="D335">
        <f>20*2.897</f>
        <v>57.94</v>
      </c>
      <c r="E335">
        <f>20*2.897</f>
        <v>57.94</v>
      </c>
      <c r="F335">
        <f>15*4.426</f>
        <v>66.39</v>
      </c>
      <c r="G335">
        <f>13*4.426</f>
        <v>57.538000000000004</v>
      </c>
      <c r="H335">
        <f>15*4.426</f>
        <v>66.39</v>
      </c>
      <c r="I335">
        <f>15*3.925</f>
        <v>58.875</v>
      </c>
      <c r="J335">
        <f>15*3.925</f>
        <v>58.875</v>
      </c>
      <c r="K335">
        <f>75*1.104</f>
        <v>82.800000000000011</v>
      </c>
      <c r="L335">
        <f>12*6.515</f>
        <v>78.179999999999993</v>
      </c>
      <c r="M335">
        <f>12*6.515</f>
        <v>78.179999999999993</v>
      </c>
      <c r="N335">
        <f>20*3.634</f>
        <v>72.679999999999993</v>
      </c>
      <c r="O335">
        <f>20*3.634</f>
        <v>72.679999999999993</v>
      </c>
      <c r="P335">
        <f>20*3.634</f>
        <v>72.679999999999993</v>
      </c>
      <c r="Q335">
        <f>20*2.874</f>
        <v>57.480000000000004</v>
      </c>
      <c r="R335">
        <f>20*2.874</f>
        <v>57.480000000000004</v>
      </c>
      <c r="S335">
        <f>19*3.161</f>
        <v>60.058999999999997</v>
      </c>
      <c r="T335">
        <f>25*3.161</f>
        <v>79.025000000000006</v>
      </c>
      <c r="U335">
        <f>25*3.161</f>
        <v>79.025000000000006</v>
      </c>
    </row>
    <row r="336" spans="1:27" x14ac:dyDescent="0.2">
      <c r="A336" t="s">
        <v>1410</v>
      </c>
      <c r="B336" t="s">
        <v>511</v>
      </c>
      <c r="C336">
        <f>SUM(Table1[[#This Row],[1]:[62]])</f>
        <v>1212.6909999999998</v>
      </c>
      <c r="D336">
        <f>17*4.01</f>
        <v>68.17</v>
      </c>
      <c r="E336">
        <f>16*4.01</f>
        <v>64.16</v>
      </c>
      <c r="F336">
        <f>13*4.01</f>
        <v>52.129999999999995</v>
      </c>
      <c r="G336">
        <f>18*4.01</f>
        <v>72.179999999999993</v>
      </c>
      <c r="H336">
        <f>12*5.451</f>
        <v>65.411999999999992</v>
      </c>
      <c r="I336">
        <f>13*5.451</f>
        <v>70.863</v>
      </c>
      <c r="J336">
        <f>16*5.451</f>
        <v>87.215999999999994</v>
      </c>
      <c r="K336">
        <f>12*5.451</f>
        <v>65.411999999999992</v>
      </c>
      <c r="L336">
        <f>2*4.318</f>
        <v>8.6359999999999992</v>
      </c>
      <c r="M336">
        <f>17*4.318</f>
        <v>73.405999999999992</v>
      </c>
      <c r="N336">
        <f>17*4.318</f>
        <v>73.405999999999992</v>
      </c>
      <c r="O336">
        <f>17*4.318</f>
        <v>73.405999999999992</v>
      </c>
      <c r="P336">
        <f>11*3.26</f>
        <v>35.86</v>
      </c>
      <c r="Q336">
        <f>21*3.26</f>
        <v>68.459999999999994</v>
      </c>
      <c r="R336">
        <f>19*3.26</f>
        <v>61.94</v>
      </c>
      <c r="S336">
        <f>18*4.318</f>
        <v>77.72399999999999</v>
      </c>
      <c r="T336">
        <f>12*4.318</f>
        <v>51.815999999999995</v>
      </c>
      <c r="U336">
        <f>16*4.318</f>
        <v>69.087999999999994</v>
      </c>
      <c r="V336">
        <f>17*4.318</f>
        <v>73.405999999999992</v>
      </c>
    </row>
    <row r="337" spans="1:24" x14ac:dyDescent="0.2">
      <c r="A337" t="s">
        <v>11</v>
      </c>
      <c r="B337" t="s">
        <v>12</v>
      </c>
      <c r="C337">
        <f>SUM(Table1[[#This Row],[1]:[62]])</f>
        <v>1202.0780000000002</v>
      </c>
      <c r="D337">
        <f>13*4.95</f>
        <v>64.350000000000009</v>
      </c>
      <c r="E337">
        <f>13*4.95</f>
        <v>64.350000000000009</v>
      </c>
      <c r="F337">
        <f>13*4.95</f>
        <v>64.350000000000009</v>
      </c>
      <c r="G337">
        <f>18*3.41</f>
        <v>61.38</v>
      </c>
      <c r="H337">
        <f>14*3.41</f>
        <v>47.74</v>
      </c>
      <c r="I337">
        <f>18*3.41</f>
        <v>61.38</v>
      </c>
      <c r="J337">
        <f>16*4.448</f>
        <v>71.168000000000006</v>
      </c>
      <c r="K337">
        <f>13*4.448</f>
        <v>57.824000000000005</v>
      </c>
      <c r="L337">
        <f>11*4.448</f>
        <v>48.928000000000004</v>
      </c>
      <c r="M337">
        <f>13*3.93</f>
        <v>51.09</v>
      </c>
      <c r="N337">
        <f>14*3.93</f>
        <v>55.02</v>
      </c>
      <c r="O337">
        <f>15*3.93</f>
        <v>58.95</v>
      </c>
      <c r="P337">
        <f>12*3.93</f>
        <v>47.160000000000004</v>
      </c>
      <c r="Q337">
        <f>12*3.93</f>
        <v>47.160000000000004</v>
      </c>
      <c r="R337">
        <f>14*3.93</f>
        <v>55.02</v>
      </c>
      <c r="S337">
        <f>14*5.39</f>
        <v>75.459999999999994</v>
      </c>
      <c r="T337">
        <f>13*5.39</f>
        <v>70.069999999999993</v>
      </c>
      <c r="U337">
        <f>13*5.281</f>
        <v>68.652999999999992</v>
      </c>
      <c r="V337">
        <f>12*5.281</f>
        <v>63.372</v>
      </c>
      <c r="W337">
        <f>1*5.281</f>
        <v>5.2809999999999997</v>
      </c>
      <c r="X337">
        <f>12*5.281</f>
        <v>63.372</v>
      </c>
    </row>
    <row r="338" spans="1:24" x14ac:dyDescent="0.2">
      <c r="A338" t="s">
        <v>534</v>
      </c>
      <c r="B338" t="s">
        <v>542</v>
      </c>
      <c r="C338">
        <f>SUM(Table1[[#This Row],[1]:[62]])</f>
        <v>1197.8609999999999</v>
      </c>
      <c r="D338">
        <f>8*3.636</f>
        <v>29.088000000000001</v>
      </c>
      <c r="E338">
        <f>14*3.636</f>
        <v>50.904000000000003</v>
      </c>
      <c r="F338">
        <f>15*3.636</f>
        <v>54.54</v>
      </c>
      <c r="G338">
        <f>18*3.801</f>
        <v>68.418000000000006</v>
      </c>
      <c r="H338">
        <f>20*3.801</f>
        <v>76.02000000000001</v>
      </c>
      <c r="I338">
        <f>22*3.801</f>
        <v>83.622</v>
      </c>
      <c r="J338">
        <f>10*7.004</f>
        <v>70.039999999999992</v>
      </c>
      <c r="K338">
        <f>12*7.004</f>
        <v>84.048000000000002</v>
      </c>
      <c r="L338">
        <f>10*7.004</f>
        <v>70.039999999999992</v>
      </c>
      <c r="M338">
        <f>16*4.411</f>
        <v>70.575999999999993</v>
      </c>
      <c r="N338">
        <f>15*4.411</f>
        <v>66.164999999999992</v>
      </c>
      <c r="O338">
        <f>16*4.411</f>
        <v>70.575999999999993</v>
      </c>
      <c r="P338">
        <f>20*3.156</f>
        <v>63.120000000000005</v>
      </c>
      <c r="Q338">
        <f>18*3.156</f>
        <v>56.808</v>
      </c>
      <c r="R338">
        <f>21*3.156</f>
        <v>66.275999999999996</v>
      </c>
      <c r="S338">
        <f>19*4.185</f>
        <v>79.514999999999986</v>
      </c>
      <c r="T338">
        <f>17*4.185</f>
        <v>71.144999999999996</v>
      </c>
      <c r="U338">
        <f>16*4.185</f>
        <v>66.959999999999994</v>
      </c>
    </row>
    <row r="339" spans="1:24" x14ac:dyDescent="0.2">
      <c r="A339" t="s">
        <v>92</v>
      </c>
      <c r="B339" t="s">
        <v>559</v>
      </c>
      <c r="C339">
        <f>SUM(Table1[[#This Row],[1]:[62]])</f>
        <v>1195.835</v>
      </c>
      <c r="D339">
        <f>17*3.636</f>
        <v>61.812000000000005</v>
      </c>
      <c r="E339">
        <f>9*3.636</f>
        <v>32.724000000000004</v>
      </c>
      <c r="F339">
        <f>15*3.636</f>
        <v>54.54</v>
      </c>
      <c r="G339">
        <f>14*3.801</f>
        <v>53.213999999999999</v>
      </c>
      <c r="H339">
        <f>20*3.801</f>
        <v>76.02000000000001</v>
      </c>
      <c r="I339">
        <f>22*3.801</f>
        <v>83.622</v>
      </c>
      <c r="J339">
        <f>10*7.004</f>
        <v>70.039999999999992</v>
      </c>
      <c r="K339">
        <f>12*7.004</f>
        <v>84.048000000000002</v>
      </c>
      <c r="L339">
        <f>11*7.004</f>
        <v>77.043999999999997</v>
      </c>
      <c r="M339">
        <f>16*4.411</f>
        <v>70.575999999999993</v>
      </c>
      <c r="N339">
        <f>15*4.411</f>
        <v>66.164999999999992</v>
      </c>
      <c r="O339">
        <f>16*4.411</f>
        <v>70.575999999999993</v>
      </c>
      <c r="P339">
        <f>20*3.156</f>
        <v>63.120000000000005</v>
      </c>
      <c r="Q339">
        <f>18*3.156</f>
        <v>56.808</v>
      </c>
      <c r="R339">
        <f>21*3.156</f>
        <v>66.275999999999996</v>
      </c>
      <c r="S339">
        <f>19*4.185</f>
        <v>79.514999999999986</v>
      </c>
      <c r="T339">
        <f>15*4.185</f>
        <v>62.774999999999991</v>
      </c>
      <c r="U339">
        <f>16*4.185</f>
        <v>66.959999999999994</v>
      </c>
    </row>
    <row r="340" spans="1:24" x14ac:dyDescent="0.2">
      <c r="A340" t="s">
        <v>325</v>
      </c>
      <c r="B340" t="s">
        <v>834</v>
      </c>
      <c r="C340">
        <f>SUM(Table1[[#This Row],[1]:[62]])</f>
        <v>1192.2599999999998</v>
      </c>
      <c r="D340">
        <f>8*4.426</f>
        <v>35.408000000000001</v>
      </c>
      <c r="E340">
        <f>14*4.426</f>
        <v>61.963999999999999</v>
      </c>
      <c r="F340">
        <f>16*4.426</f>
        <v>70.816000000000003</v>
      </c>
      <c r="G340">
        <f>5*6.515</f>
        <v>32.574999999999996</v>
      </c>
      <c r="H340">
        <f>10*6.515</f>
        <v>65.149999999999991</v>
      </c>
      <c r="I340">
        <f>11*6.515</f>
        <v>71.664999999999992</v>
      </c>
      <c r="J340">
        <f>20*3.925</f>
        <v>78.5</v>
      </c>
      <c r="K340">
        <f>22*3.925</f>
        <v>86.35</v>
      </c>
      <c r="L340">
        <f>23*3.634</f>
        <v>83.581999999999994</v>
      </c>
      <c r="M340">
        <f>21*3.634</f>
        <v>76.313999999999993</v>
      </c>
      <c r="N340">
        <f>22*3.634</f>
        <v>79.947999999999993</v>
      </c>
      <c r="O340">
        <f>16*3.621</f>
        <v>57.936</v>
      </c>
      <c r="P340">
        <f>20*3.621</f>
        <v>72.42</v>
      </c>
      <c r="Q340">
        <f>9*3.957</f>
        <v>35.613</v>
      </c>
      <c r="R340">
        <f>24*3.957</f>
        <v>94.967999999999989</v>
      </c>
      <c r="S340">
        <f>3*5.263</f>
        <v>15.789</v>
      </c>
      <c r="T340">
        <f>14*5.263</f>
        <v>73.682000000000002</v>
      </c>
      <c r="U340">
        <f>9*3.83</f>
        <v>34.47</v>
      </c>
      <c r="V340">
        <f>17*3.83</f>
        <v>65.11</v>
      </c>
    </row>
    <row r="341" spans="1:24" x14ac:dyDescent="0.2">
      <c r="A341" t="s">
        <v>491</v>
      </c>
      <c r="B341" t="s">
        <v>1297</v>
      </c>
      <c r="C341">
        <f>SUM(Table1[[#This Row],[1]:[62]])</f>
        <v>1189.915</v>
      </c>
      <c r="D341">
        <f>20*2.897</f>
        <v>57.94</v>
      </c>
      <c r="E341">
        <f>20*2.897</f>
        <v>57.94</v>
      </c>
      <c r="F341">
        <f>15*4.426</f>
        <v>66.39</v>
      </c>
      <c r="G341">
        <f>15*4.426</f>
        <v>66.39</v>
      </c>
      <c r="H341">
        <f>15*4.426</f>
        <v>66.39</v>
      </c>
      <c r="I341">
        <f>15*3.925</f>
        <v>58.875</v>
      </c>
      <c r="J341">
        <f>15*3.925</f>
        <v>58.875</v>
      </c>
      <c r="K341">
        <f>75*1.104</f>
        <v>82.800000000000011</v>
      </c>
      <c r="L341">
        <f>4*6.515</f>
        <v>26.06</v>
      </c>
      <c r="M341">
        <f>12*6.515</f>
        <v>78.179999999999993</v>
      </c>
      <c r="N341">
        <f>20*3.634</f>
        <v>72.679999999999993</v>
      </c>
      <c r="O341">
        <f>20*3.634</f>
        <v>72.679999999999993</v>
      </c>
      <c r="P341">
        <f>20*3.634</f>
        <v>72.679999999999993</v>
      </c>
      <c r="Q341">
        <f>20*2.874</f>
        <v>57.480000000000004</v>
      </c>
      <c r="R341">
        <f>20*2.874</f>
        <v>57.480000000000004</v>
      </c>
      <c r="S341">
        <f>25*3.161</f>
        <v>79.025000000000006</v>
      </c>
      <c r="T341">
        <f>25*3.161</f>
        <v>79.025000000000006</v>
      </c>
      <c r="U341">
        <f>25*3.161</f>
        <v>79.025000000000006</v>
      </c>
    </row>
    <row r="342" spans="1:24" x14ac:dyDescent="0.2">
      <c r="A342" t="s">
        <v>428</v>
      </c>
      <c r="B342" t="s">
        <v>445</v>
      </c>
      <c r="C342">
        <f>SUM(Table1[[#This Row],[1]:[62]])</f>
        <v>1185.9119999999998</v>
      </c>
      <c r="D342">
        <f>15*4.326</f>
        <v>64.89</v>
      </c>
      <c r="E342">
        <f>16*4.326</f>
        <v>69.215999999999994</v>
      </c>
      <c r="F342">
        <f>12*4.326</f>
        <v>51.911999999999992</v>
      </c>
      <c r="G342">
        <f>12*4.326</f>
        <v>51.911999999999992</v>
      </c>
      <c r="H342">
        <f>15*4.326</f>
        <v>64.89</v>
      </c>
      <c r="I342">
        <f>17*4.241</f>
        <v>72.096999999999994</v>
      </c>
      <c r="J342">
        <f>17*4.241</f>
        <v>72.096999999999994</v>
      </c>
      <c r="K342">
        <f>14*4.241</f>
        <v>59.373999999999995</v>
      </c>
      <c r="L342">
        <f>12*4.212</f>
        <v>50.543999999999997</v>
      </c>
      <c r="M342">
        <f>16*4.212</f>
        <v>67.391999999999996</v>
      </c>
      <c r="N342">
        <f>11*4.212</f>
        <v>46.331999999999994</v>
      </c>
      <c r="O342">
        <f>12*5.922</f>
        <v>71.063999999999993</v>
      </c>
      <c r="P342">
        <f>12*5.922</f>
        <v>71.063999999999993</v>
      </c>
      <c r="Q342">
        <f>12*5.922</f>
        <v>71.063999999999993</v>
      </c>
      <c r="R342">
        <f>13*5.403</f>
        <v>70.23899999999999</v>
      </c>
      <c r="S342">
        <f>13*5.403</f>
        <v>70.23899999999999</v>
      </c>
      <c r="T342">
        <f>12*5.403</f>
        <v>64.835999999999999</v>
      </c>
      <c r="U342">
        <f>14*2.15</f>
        <v>30.099999999999998</v>
      </c>
      <c r="V342">
        <f>16*2.15</f>
        <v>34.4</v>
      </c>
      <c r="W342">
        <f>15*2.15</f>
        <v>32.25</v>
      </c>
    </row>
    <row r="343" spans="1:24" x14ac:dyDescent="0.2">
      <c r="A343" t="s">
        <v>170</v>
      </c>
      <c r="B343" t="s">
        <v>1300</v>
      </c>
      <c r="C343">
        <f>SUM(Table1[[#This Row],[1]:[62]])</f>
        <v>1184.5549999999998</v>
      </c>
      <c r="D343">
        <f>20*2.897</f>
        <v>57.94</v>
      </c>
      <c r="E343">
        <f>20*2.897</f>
        <v>57.94</v>
      </c>
      <c r="F343">
        <f t="shared" ref="F343:H344" si="5">15*4.426</f>
        <v>66.39</v>
      </c>
      <c r="G343">
        <f t="shared" si="5"/>
        <v>66.39</v>
      </c>
      <c r="H343">
        <f t="shared" si="5"/>
        <v>66.39</v>
      </c>
      <c r="I343">
        <f>15*3.925</f>
        <v>58.875</v>
      </c>
      <c r="J343">
        <f>15*3.925</f>
        <v>58.875</v>
      </c>
      <c r="K343">
        <f>75*1.104</f>
        <v>82.800000000000011</v>
      </c>
      <c r="L343">
        <f>12*6.515</f>
        <v>78.179999999999993</v>
      </c>
      <c r="M343">
        <f>12*6.515</f>
        <v>78.179999999999993</v>
      </c>
      <c r="N343">
        <f t="shared" ref="N343:P344" si="6">20*3.634</f>
        <v>72.679999999999993</v>
      </c>
      <c r="O343">
        <f t="shared" si="6"/>
        <v>72.679999999999993</v>
      </c>
      <c r="P343">
        <f t="shared" si="6"/>
        <v>72.679999999999993</v>
      </c>
      <c r="Q343">
        <f>19*2.874</f>
        <v>54.606000000000002</v>
      </c>
      <c r="R343">
        <f>1*2.874</f>
        <v>2.8740000000000001</v>
      </c>
      <c r="S343">
        <f t="shared" ref="S343:U344" si="7">25*3.161</f>
        <v>79.025000000000006</v>
      </c>
      <c r="T343">
        <f t="shared" si="7"/>
        <v>79.025000000000006</v>
      </c>
      <c r="U343">
        <f t="shared" si="7"/>
        <v>79.025000000000006</v>
      </c>
    </row>
    <row r="344" spans="1:24" x14ac:dyDescent="0.2">
      <c r="A344" t="s">
        <v>1307</v>
      </c>
      <c r="B344" t="s">
        <v>1308</v>
      </c>
      <c r="C344">
        <f>SUM(Table1[[#This Row],[1]:[62]])</f>
        <v>1183.4280000000001</v>
      </c>
      <c r="D344">
        <f>20*2.897</f>
        <v>57.94</v>
      </c>
      <c r="E344">
        <f>19*2.897</f>
        <v>55.042999999999999</v>
      </c>
      <c r="F344">
        <f t="shared" si="5"/>
        <v>66.39</v>
      </c>
      <c r="G344">
        <f t="shared" si="5"/>
        <v>66.39</v>
      </c>
      <c r="H344">
        <f t="shared" si="5"/>
        <v>66.39</v>
      </c>
      <c r="I344">
        <f>15*3.925</f>
        <v>58.875</v>
      </c>
      <c r="J344">
        <f>15*3.925</f>
        <v>58.875</v>
      </c>
      <c r="K344">
        <f>74*1.104</f>
        <v>81.696000000000012</v>
      </c>
      <c r="L344">
        <f>12*6.515</f>
        <v>78.179999999999993</v>
      </c>
      <c r="M344">
        <f>12*6.515</f>
        <v>78.179999999999993</v>
      </c>
      <c r="N344">
        <f t="shared" si="6"/>
        <v>72.679999999999993</v>
      </c>
      <c r="O344">
        <f t="shared" si="6"/>
        <v>72.679999999999993</v>
      </c>
      <c r="P344">
        <f t="shared" si="6"/>
        <v>72.679999999999993</v>
      </c>
      <c r="Q344">
        <f>20*2.874</f>
        <v>57.480000000000004</v>
      </c>
      <c r="R344">
        <f>1*2.874</f>
        <v>2.8740000000000001</v>
      </c>
      <c r="S344">
        <f t="shared" si="7"/>
        <v>79.025000000000006</v>
      </c>
      <c r="T344">
        <f t="shared" si="7"/>
        <v>79.025000000000006</v>
      </c>
      <c r="U344">
        <f t="shared" si="7"/>
        <v>79.025000000000006</v>
      </c>
    </row>
    <row r="345" spans="1:24" x14ac:dyDescent="0.2">
      <c r="A345" t="s">
        <v>370</v>
      </c>
      <c r="B345" t="s">
        <v>558</v>
      </c>
      <c r="C345">
        <f>SUM(Table1[[#This Row],[1]:[62]])</f>
        <v>1182.481</v>
      </c>
      <c r="D345">
        <f>17*3.636</f>
        <v>61.812000000000005</v>
      </c>
      <c r="E345">
        <f>14*3.636</f>
        <v>50.904000000000003</v>
      </c>
      <c r="F345">
        <f>15*3.636</f>
        <v>54.54</v>
      </c>
      <c r="G345">
        <f>18*3.801</f>
        <v>68.418000000000006</v>
      </c>
      <c r="H345">
        <f>20*3.801</f>
        <v>76.02000000000001</v>
      </c>
      <c r="I345">
        <f>22*3.801</f>
        <v>83.622</v>
      </c>
      <c r="J345">
        <f>10*7.004</f>
        <v>70.039999999999992</v>
      </c>
      <c r="K345">
        <f>12*7.004</f>
        <v>84.048000000000002</v>
      </c>
      <c r="L345">
        <f>6*7.004</f>
        <v>42.024000000000001</v>
      </c>
      <c r="M345">
        <f>16*4.411</f>
        <v>70.575999999999993</v>
      </c>
      <c r="N345">
        <f>15*4.411</f>
        <v>66.164999999999992</v>
      </c>
      <c r="O345">
        <f>16*4.411</f>
        <v>70.575999999999993</v>
      </c>
      <c r="P345">
        <f>2*3.156</f>
        <v>6.3120000000000003</v>
      </c>
      <c r="Q345">
        <f>18*3.156</f>
        <v>56.808</v>
      </c>
      <c r="R345">
        <f>21*3.156</f>
        <v>66.275999999999996</v>
      </c>
      <c r="S345">
        <f>19*4.185</f>
        <v>79.514999999999986</v>
      </c>
      <c r="T345">
        <f>17*4.185</f>
        <v>71.144999999999996</v>
      </c>
      <c r="U345">
        <f>16*4.185</f>
        <v>66.959999999999994</v>
      </c>
      <c r="V345">
        <f>4*6.12</f>
        <v>24.48</v>
      </c>
      <c r="W345">
        <f>2*6.12</f>
        <v>12.24</v>
      </c>
    </row>
    <row r="346" spans="1:24" x14ac:dyDescent="0.2">
      <c r="A346" t="s">
        <v>69</v>
      </c>
      <c r="B346" t="s">
        <v>70</v>
      </c>
      <c r="C346">
        <f>SUM(Table1[[#This Row],[1]:[62]])</f>
        <v>1180.875</v>
      </c>
      <c r="D346">
        <f>16*5.822</f>
        <v>93.152000000000001</v>
      </c>
      <c r="E346">
        <f>16*5.822</f>
        <v>93.152000000000001</v>
      </c>
      <c r="F346">
        <f>16*5.822</f>
        <v>93.152000000000001</v>
      </c>
      <c r="G346">
        <f>15*5.245</f>
        <v>78.674999999999997</v>
      </c>
      <c r="H346">
        <f>18*5.245</f>
        <v>94.41</v>
      </c>
      <c r="I346">
        <f>15*5.245</f>
        <v>78.674999999999997</v>
      </c>
      <c r="J346">
        <f>12*5.793</f>
        <v>69.516000000000005</v>
      </c>
      <c r="K346">
        <f>15*5.793</f>
        <v>86.894999999999996</v>
      </c>
      <c r="L346">
        <f>14*5.793</f>
        <v>81.102000000000004</v>
      </c>
      <c r="M346">
        <f>17*5.345</f>
        <v>90.864999999999995</v>
      </c>
      <c r="N346">
        <f>12*5.345</f>
        <v>64.14</v>
      </c>
      <c r="O346">
        <f>15*5.345</f>
        <v>80.174999999999997</v>
      </c>
      <c r="P346">
        <f>17*4.657</f>
        <v>79.168999999999997</v>
      </c>
      <c r="Q346">
        <f>2*4.657</f>
        <v>9.3140000000000001</v>
      </c>
      <c r="R346">
        <f>19*4.657</f>
        <v>88.483000000000004</v>
      </c>
    </row>
    <row r="347" spans="1:24" x14ac:dyDescent="0.2">
      <c r="A347" t="s">
        <v>532</v>
      </c>
      <c r="B347" t="s">
        <v>562</v>
      </c>
      <c r="C347">
        <f>SUM(Table1[[#This Row],[1]:[62]])</f>
        <v>1179.7670000000003</v>
      </c>
      <c r="D347">
        <f>15*3.636</f>
        <v>54.54</v>
      </c>
      <c r="E347">
        <f>2*3.636</f>
        <v>7.2720000000000002</v>
      </c>
      <c r="F347">
        <f>15*3.636</f>
        <v>54.54</v>
      </c>
      <c r="G347">
        <f>18*3.801</f>
        <v>68.418000000000006</v>
      </c>
      <c r="H347">
        <f>6*3.801</f>
        <v>22.806000000000001</v>
      </c>
      <c r="I347">
        <f>22*3.801</f>
        <v>83.622</v>
      </c>
      <c r="J347">
        <f>10*7.004</f>
        <v>70.039999999999992</v>
      </c>
      <c r="K347">
        <f>12*7.004</f>
        <v>84.048000000000002</v>
      </c>
      <c r="L347">
        <f>11*7.004</f>
        <v>77.043999999999997</v>
      </c>
      <c r="M347">
        <f>2*4.411</f>
        <v>8.8219999999999992</v>
      </c>
      <c r="N347">
        <f>5*4.411</f>
        <v>22.055</v>
      </c>
      <c r="O347">
        <f>2*4.411</f>
        <v>8.8219999999999992</v>
      </c>
      <c r="P347">
        <f>20*3.156</f>
        <v>63.120000000000005</v>
      </c>
      <c r="Q347">
        <f>18*3.156</f>
        <v>56.808</v>
      </c>
      <c r="R347">
        <f>15*3.156</f>
        <v>47.34</v>
      </c>
      <c r="S347">
        <f>19*4.185</f>
        <v>79.514999999999986</v>
      </c>
      <c r="T347">
        <f>17*4.185</f>
        <v>71.144999999999996</v>
      </c>
      <c r="U347">
        <f>16*4.185</f>
        <v>66.959999999999994</v>
      </c>
      <c r="V347">
        <f>19*4.657</f>
        <v>88.483000000000004</v>
      </c>
      <c r="W347">
        <f>14*4.657</f>
        <v>65.198000000000008</v>
      </c>
      <c r="X347">
        <f>17*4.657</f>
        <v>79.168999999999997</v>
      </c>
    </row>
    <row r="348" spans="1:24" x14ac:dyDescent="0.2">
      <c r="A348" t="s">
        <v>531</v>
      </c>
      <c r="B348" t="s">
        <v>553</v>
      </c>
      <c r="C348">
        <f>SUM(Table1[[#This Row],[1]:[62]])</f>
        <v>1177.625</v>
      </c>
      <c r="D348">
        <f>17*3.636</f>
        <v>61.812000000000005</v>
      </c>
      <c r="E348">
        <f>14*3.636</f>
        <v>50.904000000000003</v>
      </c>
      <c r="F348">
        <f>15*3.636</f>
        <v>54.54</v>
      </c>
      <c r="G348">
        <f>18*3.801</f>
        <v>68.418000000000006</v>
      </c>
      <c r="H348">
        <f>20*3.801</f>
        <v>76.02000000000001</v>
      </c>
      <c r="I348">
        <f>22*3.801</f>
        <v>83.622</v>
      </c>
      <c r="J348">
        <f>10*7.004</f>
        <v>70.039999999999992</v>
      </c>
      <c r="K348">
        <f>12*7.004</f>
        <v>84.048000000000002</v>
      </c>
      <c r="L348">
        <f>11*7.004</f>
        <v>77.043999999999997</v>
      </c>
      <c r="M348">
        <f>16*4.411</f>
        <v>70.575999999999993</v>
      </c>
      <c r="N348">
        <f>15*4.411</f>
        <v>66.164999999999992</v>
      </c>
      <c r="O348">
        <f>16*4.411</f>
        <v>70.575999999999993</v>
      </c>
      <c r="P348">
        <f>19*3.156</f>
        <v>59.964000000000006</v>
      </c>
      <c r="Q348">
        <f>21*3.156</f>
        <v>66.275999999999996</v>
      </c>
      <c r="R348">
        <f>19*4.185</f>
        <v>79.514999999999986</v>
      </c>
      <c r="S348">
        <f>17*4.185</f>
        <v>71.144999999999996</v>
      </c>
      <c r="T348">
        <f>16*4.185</f>
        <v>66.959999999999994</v>
      </c>
    </row>
    <row r="349" spans="1:24" x14ac:dyDescent="0.2">
      <c r="A349" t="s">
        <v>170</v>
      </c>
      <c r="B349" t="s">
        <v>566</v>
      </c>
      <c r="C349">
        <f>SUM(Table1[[#This Row],[1]:[62]])</f>
        <v>1168.8309999999999</v>
      </c>
      <c r="D349">
        <f>17*3.636</f>
        <v>61.812000000000005</v>
      </c>
      <c r="E349">
        <f>14*3.636</f>
        <v>50.904000000000003</v>
      </c>
      <c r="F349">
        <f>15*3.636</f>
        <v>54.54</v>
      </c>
      <c r="G349">
        <f>18*3.801</f>
        <v>68.418000000000006</v>
      </c>
      <c r="H349">
        <f>20*3.801</f>
        <v>76.02000000000001</v>
      </c>
      <c r="I349">
        <f>22*3.801</f>
        <v>83.622</v>
      </c>
      <c r="J349">
        <f>10*7.004</f>
        <v>70.039999999999992</v>
      </c>
      <c r="K349">
        <f>12*7.004</f>
        <v>84.048000000000002</v>
      </c>
      <c r="L349">
        <f>10*7.004</f>
        <v>70.039999999999992</v>
      </c>
      <c r="M349">
        <f>2*4.411</f>
        <v>8.8219999999999992</v>
      </c>
      <c r="N349">
        <f>15*4.411</f>
        <v>66.164999999999992</v>
      </c>
      <c r="O349">
        <f>16*4.411</f>
        <v>70.575999999999993</v>
      </c>
      <c r="P349">
        <f>20*3.156</f>
        <v>63.120000000000005</v>
      </c>
      <c r="Q349">
        <f>18*3.156</f>
        <v>56.808</v>
      </c>
      <c r="R349">
        <f>21*3.156</f>
        <v>66.275999999999996</v>
      </c>
      <c r="S349">
        <f>19*4.185</f>
        <v>79.514999999999986</v>
      </c>
      <c r="T349">
        <f>17*4.185</f>
        <v>71.144999999999996</v>
      </c>
      <c r="U349">
        <f>16*4.185</f>
        <v>66.959999999999994</v>
      </c>
    </row>
    <row r="350" spans="1:24" x14ac:dyDescent="0.2">
      <c r="A350" t="s">
        <v>467</v>
      </c>
      <c r="B350" t="s">
        <v>516</v>
      </c>
      <c r="C350">
        <f>SUM(Table1[[#This Row],[1]:[62]])</f>
        <v>1165.3219999999997</v>
      </c>
      <c r="D350">
        <f>17*4.01</f>
        <v>68.17</v>
      </c>
      <c r="E350">
        <f>16*4.01</f>
        <v>64.16</v>
      </c>
      <c r="F350">
        <f>13*4.01</f>
        <v>52.129999999999995</v>
      </c>
      <c r="G350">
        <f>18*4.01</f>
        <v>72.179999999999993</v>
      </c>
      <c r="H350">
        <f>16*5.451</f>
        <v>87.215999999999994</v>
      </c>
      <c r="I350">
        <f>12*5.451</f>
        <v>65.411999999999992</v>
      </c>
      <c r="J350">
        <f>16*4.318</f>
        <v>69.087999999999994</v>
      </c>
      <c r="K350">
        <f>17*4.318</f>
        <v>73.405999999999992</v>
      </c>
      <c r="L350">
        <f>17*4.318</f>
        <v>73.405999999999992</v>
      </c>
      <c r="M350">
        <f>17*4.318</f>
        <v>73.405999999999992</v>
      </c>
      <c r="N350">
        <f>18*3.26</f>
        <v>58.679999999999993</v>
      </c>
      <c r="O350">
        <f>21*3.26</f>
        <v>68.459999999999994</v>
      </c>
      <c r="P350">
        <f>19*3.26</f>
        <v>61.94</v>
      </c>
      <c r="Q350">
        <f>11*3.26</f>
        <v>35.86</v>
      </c>
      <c r="R350">
        <f>18*4.318</f>
        <v>77.72399999999999</v>
      </c>
      <c r="S350">
        <f>17*4.318</f>
        <v>73.405999999999992</v>
      </c>
      <c r="T350">
        <f>16*4.318</f>
        <v>69.087999999999994</v>
      </c>
      <c r="U350">
        <f>5*4.318</f>
        <v>21.589999999999996</v>
      </c>
    </row>
    <row r="351" spans="1:24" x14ac:dyDescent="0.2">
      <c r="A351" t="s">
        <v>813</v>
      </c>
      <c r="B351" t="s">
        <v>1303</v>
      </c>
      <c r="C351">
        <f>SUM(Table1[[#This Row],[1]:[62]])</f>
        <v>1163.0409999999999</v>
      </c>
      <c r="D351">
        <f>5*2.897</f>
        <v>14.484999999999999</v>
      </c>
      <c r="E351">
        <f>20*2.897</f>
        <v>57.94</v>
      </c>
      <c r="F351">
        <f>15*4.426</f>
        <v>66.39</v>
      </c>
      <c r="G351">
        <f>15*4.426</f>
        <v>66.39</v>
      </c>
      <c r="H351">
        <f>15*4.426</f>
        <v>66.39</v>
      </c>
      <c r="I351">
        <f>15*3.925</f>
        <v>58.875</v>
      </c>
      <c r="J351">
        <f>14*3.925</f>
        <v>54.949999999999996</v>
      </c>
      <c r="K351">
        <f>75*1.104</f>
        <v>82.800000000000011</v>
      </c>
      <c r="L351">
        <f>12*6.515</f>
        <v>78.179999999999993</v>
      </c>
      <c r="M351">
        <f>12*6.515</f>
        <v>78.179999999999993</v>
      </c>
      <c r="N351">
        <f>20*3.634</f>
        <v>72.679999999999993</v>
      </c>
      <c r="O351">
        <f>20*3.634</f>
        <v>72.679999999999993</v>
      </c>
      <c r="P351">
        <f>20*3.634</f>
        <v>72.679999999999993</v>
      </c>
      <c r="Q351">
        <f>9*2.874</f>
        <v>25.866</v>
      </c>
      <c r="R351">
        <f>20*2.874</f>
        <v>57.480000000000004</v>
      </c>
      <c r="S351">
        <f>25*3.161</f>
        <v>79.025000000000006</v>
      </c>
      <c r="T351">
        <f>25*3.161</f>
        <v>79.025000000000006</v>
      </c>
      <c r="U351">
        <f>25*3.161</f>
        <v>79.025000000000006</v>
      </c>
    </row>
    <row r="352" spans="1:24" x14ac:dyDescent="0.2">
      <c r="A352" t="s">
        <v>326</v>
      </c>
      <c r="B352" t="s">
        <v>892</v>
      </c>
      <c r="C352">
        <f>SUM(Table1[[#This Row],[1]:[62]])</f>
        <v>1161.8609999999999</v>
      </c>
      <c r="D352">
        <f>1*4.226</f>
        <v>4.226</v>
      </c>
      <c r="E352">
        <f>13*4.226</f>
        <v>54.938000000000002</v>
      </c>
      <c r="F352">
        <f>14*7.004</f>
        <v>98.055999999999997</v>
      </c>
      <c r="G352">
        <f>12*7.004</f>
        <v>84.048000000000002</v>
      </c>
      <c r="H352">
        <f>17*4.259</f>
        <v>72.403000000000006</v>
      </c>
      <c r="I352">
        <f>1*4.259</f>
        <v>4.2590000000000003</v>
      </c>
      <c r="J352">
        <f>17*5.822</f>
        <v>98.974000000000004</v>
      </c>
      <c r="K352">
        <f>15*5.822</f>
        <v>87.33</v>
      </c>
      <c r="L352">
        <f>17*4.909</f>
        <v>83.453000000000003</v>
      </c>
      <c r="M352">
        <f>16*4.909</f>
        <v>78.543999999999997</v>
      </c>
      <c r="N352">
        <f>21*4.326</f>
        <v>90.845999999999989</v>
      </c>
      <c r="O352">
        <f>22*4.326</f>
        <v>95.171999999999997</v>
      </c>
      <c r="P352">
        <f>20*4.657</f>
        <v>93.14</v>
      </c>
      <c r="Q352">
        <f>18*4.657</f>
        <v>83.825999999999993</v>
      </c>
      <c r="R352">
        <f>19*4.574</f>
        <v>86.905999999999992</v>
      </c>
      <c r="S352">
        <f>10*4.574</f>
        <v>45.739999999999995</v>
      </c>
    </row>
    <row r="353" spans="1:22" x14ac:dyDescent="0.2">
      <c r="A353" t="s">
        <v>522</v>
      </c>
      <c r="B353" t="s">
        <v>541</v>
      </c>
      <c r="C353">
        <f>SUM(Table1[[#This Row],[1]:[62]])</f>
        <v>1161.7990000000002</v>
      </c>
      <c r="D353">
        <f>17*3.636</f>
        <v>61.812000000000005</v>
      </c>
      <c r="E353">
        <f>14*3.636</f>
        <v>50.904000000000003</v>
      </c>
      <c r="F353">
        <f>15*3.636</f>
        <v>54.54</v>
      </c>
      <c r="G353">
        <f>18*3.801</f>
        <v>68.418000000000006</v>
      </c>
      <c r="H353">
        <f>20*3.801</f>
        <v>76.02000000000001</v>
      </c>
      <c r="I353">
        <f>22*3.801</f>
        <v>83.622</v>
      </c>
      <c r="J353">
        <f>9*7.004</f>
        <v>63.035999999999994</v>
      </c>
      <c r="K353">
        <f>12*7.004</f>
        <v>84.048000000000002</v>
      </c>
      <c r="L353">
        <f>11*7.004</f>
        <v>77.043999999999997</v>
      </c>
      <c r="M353">
        <f>16*4.411</f>
        <v>70.575999999999993</v>
      </c>
      <c r="N353">
        <f>15*4.411</f>
        <v>66.164999999999992</v>
      </c>
      <c r="O353">
        <f>14*4.411</f>
        <v>61.753999999999991</v>
      </c>
      <c r="P353">
        <f>20*3.156</f>
        <v>63.120000000000005</v>
      </c>
      <c r="Q353">
        <f>18*3.156</f>
        <v>56.808</v>
      </c>
      <c r="R353">
        <f>2*3.156</f>
        <v>6.3120000000000003</v>
      </c>
      <c r="S353">
        <f>19*4.185</f>
        <v>79.514999999999986</v>
      </c>
      <c r="T353">
        <f>17*4.185</f>
        <v>71.144999999999996</v>
      </c>
      <c r="U353">
        <f>16*4.185</f>
        <v>66.959999999999994</v>
      </c>
    </row>
    <row r="354" spans="1:22" x14ac:dyDescent="0.2">
      <c r="A354" t="s">
        <v>1280</v>
      </c>
      <c r="B354" t="s">
        <v>1281</v>
      </c>
      <c r="C354">
        <f>SUM(Table1[[#This Row],[1]:[62]])</f>
        <v>1160.394</v>
      </c>
      <c r="D354">
        <f>25*2.897</f>
        <v>72.424999999999997</v>
      </c>
      <c r="E354">
        <f>20*2.897</f>
        <v>57.94</v>
      </c>
      <c r="F354">
        <f>18*4.426</f>
        <v>79.668000000000006</v>
      </c>
      <c r="G354">
        <f>18*4.426</f>
        <v>79.668000000000006</v>
      </c>
      <c r="H354">
        <f>18*4.426</f>
        <v>79.668000000000006</v>
      </c>
      <c r="I354">
        <f>25*3.925</f>
        <v>98.125</v>
      </c>
      <c r="J354">
        <f>17*3.925</f>
        <v>66.724999999999994</v>
      </c>
      <c r="K354">
        <f>15*6.515</f>
        <v>97.724999999999994</v>
      </c>
      <c r="L354">
        <f>15*6.515</f>
        <v>97.724999999999994</v>
      </c>
      <c r="M354">
        <f>15*6.515</f>
        <v>97.724999999999994</v>
      </c>
      <c r="N354">
        <f>30*3.634</f>
        <v>109.02</v>
      </c>
      <c r="O354">
        <f>30*3.634</f>
        <v>109.02</v>
      </c>
      <c r="P354">
        <f>15*2.874</f>
        <v>43.11</v>
      </c>
      <c r="Q354">
        <f>25*2.874</f>
        <v>71.850000000000009</v>
      </c>
    </row>
    <row r="355" spans="1:22" x14ac:dyDescent="0.2">
      <c r="A355" t="s">
        <v>118</v>
      </c>
      <c r="B355" t="s">
        <v>564</v>
      </c>
      <c r="C355">
        <f>SUM(Table1[[#This Row],[1]:[62]])</f>
        <v>1153.405</v>
      </c>
      <c r="D355">
        <f>17*3.636</f>
        <v>61.812000000000005</v>
      </c>
      <c r="E355">
        <f>14*3.636</f>
        <v>50.904000000000003</v>
      </c>
      <c r="F355">
        <f>15*3.636</f>
        <v>54.54</v>
      </c>
      <c r="G355">
        <f>18*3.801</f>
        <v>68.418000000000006</v>
      </c>
      <c r="H355">
        <f>20*3.801</f>
        <v>76.02000000000001</v>
      </c>
      <c r="I355">
        <f>22*3.801</f>
        <v>83.622</v>
      </c>
      <c r="J355">
        <f>10*7.004</f>
        <v>70.039999999999992</v>
      </c>
      <c r="K355">
        <f>12*7.004</f>
        <v>84.048000000000002</v>
      </c>
      <c r="L355">
        <f>11*7.004</f>
        <v>77.043999999999997</v>
      </c>
      <c r="M355">
        <f>12*4.411</f>
        <v>52.931999999999995</v>
      </c>
      <c r="N355">
        <f>3*4.411</f>
        <v>13.232999999999999</v>
      </c>
      <c r="O355">
        <f>16*4.411</f>
        <v>70.575999999999993</v>
      </c>
      <c r="P355">
        <f>20*3.156</f>
        <v>63.120000000000005</v>
      </c>
      <c r="Q355">
        <f>21*3.156</f>
        <v>66.275999999999996</v>
      </c>
      <c r="R355">
        <f>19*4.185</f>
        <v>79.514999999999986</v>
      </c>
      <c r="S355">
        <f>17*4.185</f>
        <v>71.144999999999996</v>
      </c>
      <c r="T355">
        <f>8*6.12</f>
        <v>48.96</v>
      </c>
      <c r="U355">
        <f>10*6.12</f>
        <v>61.2</v>
      </c>
    </row>
    <row r="356" spans="1:22" x14ac:dyDescent="0.2">
      <c r="A356" t="s">
        <v>1258</v>
      </c>
      <c r="B356" t="s">
        <v>1259</v>
      </c>
      <c r="C356">
        <f>SUM(Table1[[#This Row],[1]:[62]])</f>
        <v>1152.1869999999999</v>
      </c>
      <c r="D356">
        <f>16*5.807</f>
        <v>92.912000000000006</v>
      </c>
      <c r="E356">
        <f>12*5.807</f>
        <v>69.683999999999997</v>
      </c>
      <c r="F356">
        <f>12*5.807</f>
        <v>69.683999999999997</v>
      </c>
      <c r="G356">
        <f>21*4.674</f>
        <v>98.154000000000011</v>
      </c>
      <c r="H356">
        <f>14*4.674</f>
        <v>65.436000000000007</v>
      </c>
      <c r="I356">
        <f>25*3.703</f>
        <v>92.575000000000003</v>
      </c>
      <c r="J356">
        <f>18*3.703</f>
        <v>66.653999999999996</v>
      </c>
      <c r="K356">
        <f>18*3.703</f>
        <v>66.653999999999996</v>
      </c>
      <c r="L356">
        <f>26*3.587</f>
        <v>93.262</v>
      </c>
      <c r="M356">
        <f>19*3.587</f>
        <v>68.153000000000006</v>
      </c>
      <c r="N356">
        <f>19*3.587</f>
        <v>68.153000000000006</v>
      </c>
      <c r="O356">
        <f>19*3.587</f>
        <v>68.153000000000006</v>
      </c>
      <c r="P356">
        <f>21*4.563</f>
        <v>95.822999999999993</v>
      </c>
      <c r="Q356">
        <f>15*4.563</f>
        <v>68.444999999999993</v>
      </c>
      <c r="R356">
        <f>15*4.563</f>
        <v>68.444999999999993</v>
      </c>
    </row>
    <row r="357" spans="1:22" x14ac:dyDescent="0.2">
      <c r="A357" t="s">
        <v>303</v>
      </c>
      <c r="B357" t="s">
        <v>447</v>
      </c>
      <c r="C357">
        <f>SUM(Table1[[#This Row],[1]:[62]])</f>
        <v>1149.7259999999999</v>
      </c>
      <c r="D357">
        <f>15*4.326</f>
        <v>64.89</v>
      </c>
      <c r="E357">
        <f>16*4.326</f>
        <v>69.215999999999994</v>
      </c>
      <c r="F357">
        <f>12*4.326</f>
        <v>51.911999999999992</v>
      </c>
      <c r="G357">
        <f>12*4.326</f>
        <v>51.911999999999992</v>
      </c>
      <c r="H357">
        <f>14*4.326</f>
        <v>60.563999999999993</v>
      </c>
      <c r="I357">
        <f>15*4.326</f>
        <v>64.89</v>
      </c>
      <c r="J357">
        <f>17*4.241</f>
        <v>72.096999999999994</v>
      </c>
      <c r="K357">
        <f>17*4.241</f>
        <v>72.096999999999994</v>
      </c>
      <c r="L357">
        <f>14*4.241</f>
        <v>59.373999999999995</v>
      </c>
      <c r="M357">
        <f>12*4.212</f>
        <v>50.543999999999997</v>
      </c>
      <c r="N357">
        <f>16*4.212</f>
        <v>67.391999999999996</v>
      </c>
      <c r="O357">
        <f>11*4.212</f>
        <v>46.331999999999994</v>
      </c>
      <c r="P357">
        <f>12*5.922</f>
        <v>71.063999999999993</v>
      </c>
      <c r="Q357">
        <f>12*5.922</f>
        <v>71.063999999999993</v>
      </c>
      <c r="R357">
        <f>12*5.922</f>
        <v>71.063999999999993</v>
      </c>
      <c r="S357">
        <f>13*5.403</f>
        <v>70.23899999999999</v>
      </c>
      <c r="T357">
        <f>13*5.403</f>
        <v>70.23899999999999</v>
      </c>
      <c r="U357">
        <f>12*5.403</f>
        <v>64.835999999999999</v>
      </c>
    </row>
    <row r="358" spans="1:22" x14ac:dyDescent="0.2">
      <c r="A358" t="s">
        <v>27</v>
      </c>
      <c r="B358" t="s">
        <v>399</v>
      </c>
      <c r="C358">
        <f>SUM(Table1[[#This Row],[1]:[62]])</f>
        <v>1148.847</v>
      </c>
      <c r="D358">
        <f>13*5.451</f>
        <v>70.863</v>
      </c>
      <c r="E358">
        <f>11*5.451</f>
        <v>59.960999999999999</v>
      </c>
      <c r="F358">
        <f>2*6.174</f>
        <v>12.348000000000001</v>
      </c>
      <c r="G358">
        <f>13*6.174</f>
        <v>80.262</v>
      </c>
      <c r="H358">
        <f>7*5.412</f>
        <v>37.884</v>
      </c>
      <c r="I358">
        <f>14*4.361</f>
        <v>61.053999999999995</v>
      </c>
      <c r="J358">
        <f>17*4.361</f>
        <v>74.137</v>
      </c>
      <c r="K358">
        <f>16*4.361</f>
        <v>69.775999999999996</v>
      </c>
      <c r="L358">
        <f>17*4.259</f>
        <v>72.403000000000006</v>
      </c>
      <c r="M358">
        <f>17*4.259</f>
        <v>72.403000000000006</v>
      </c>
      <c r="N358">
        <f>14*4.94</f>
        <v>69.160000000000011</v>
      </c>
      <c r="O358">
        <f>14*4.94</f>
        <v>69.160000000000011</v>
      </c>
      <c r="P358">
        <f>12*6.201</f>
        <v>74.411999999999992</v>
      </c>
      <c r="Q358">
        <f>13*6.201</f>
        <v>80.613</v>
      </c>
      <c r="R358">
        <f>11*4.778</f>
        <v>52.557999999999993</v>
      </c>
      <c r="S358">
        <f>11*4.778</f>
        <v>52.557999999999993</v>
      </c>
      <c r="T358">
        <f>14*4.778</f>
        <v>66.891999999999996</v>
      </c>
      <c r="U358">
        <f>11*4.259</f>
        <v>46.849000000000004</v>
      </c>
      <c r="V358">
        <f>6*4.259</f>
        <v>25.554000000000002</v>
      </c>
    </row>
    <row r="359" spans="1:22" x14ac:dyDescent="0.2">
      <c r="A359" t="s">
        <v>1411</v>
      </c>
      <c r="B359" t="s">
        <v>1412</v>
      </c>
      <c r="C359">
        <f>SUM(Table1[[#This Row],[1]:[62]])</f>
        <v>1141.104</v>
      </c>
      <c r="D359">
        <f>20*2.897</f>
        <v>57.94</v>
      </c>
      <c r="E359">
        <f>20*2.897</f>
        <v>57.94</v>
      </c>
      <c r="F359">
        <f>15*4.426</f>
        <v>66.39</v>
      </c>
      <c r="G359">
        <f>15*4.426</f>
        <v>66.39</v>
      </c>
      <c r="H359">
        <f>15*4.426</f>
        <v>66.39</v>
      </c>
      <c r="I359">
        <f>15*3.925</f>
        <v>58.875</v>
      </c>
      <c r="J359">
        <f>13*3.925</f>
        <v>51.024999999999999</v>
      </c>
      <c r="K359">
        <f>75*1.104</f>
        <v>82.800000000000011</v>
      </c>
      <c r="L359">
        <f>9*6.515</f>
        <v>58.634999999999998</v>
      </c>
      <c r="M359">
        <f>12*6.515</f>
        <v>78.179999999999993</v>
      </c>
      <c r="N359">
        <f>20*3.634</f>
        <v>72.679999999999993</v>
      </c>
      <c r="O359">
        <f>14*3.634</f>
        <v>50.875999999999998</v>
      </c>
      <c r="P359">
        <f>20*3.634</f>
        <v>72.679999999999993</v>
      </c>
      <c r="Q359">
        <f>2*2.874</f>
        <v>5.7480000000000002</v>
      </c>
      <c r="R359">
        <f>20*2.874</f>
        <v>57.480000000000004</v>
      </c>
      <c r="S359">
        <f>25*3.161</f>
        <v>79.025000000000006</v>
      </c>
      <c r="T359">
        <f>25*3.161</f>
        <v>79.025000000000006</v>
      </c>
      <c r="U359">
        <f>25*3.161</f>
        <v>79.025000000000006</v>
      </c>
    </row>
    <row r="360" spans="1:22" x14ac:dyDescent="0.2">
      <c r="A360" t="s">
        <v>519</v>
      </c>
      <c r="B360" t="s">
        <v>548</v>
      </c>
      <c r="C360">
        <f>SUM(Table1[[#This Row],[1]:[62]])</f>
        <v>1136.24</v>
      </c>
      <c r="D360">
        <f>17*3.636</f>
        <v>61.812000000000005</v>
      </c>
      <c r="E360">
        <f>14*3.636</f>
        <v>50.904000000000003</v>
      </c>
      <c r="F360">
        <f>12*3.636</f>
        <v>43.632000000000005</v>
      </c>
      <c r="G360">
        <f>5*3.801</f>
        <v>19.005000000000003</v>
      </c>
      <c r="H360">
        <f>20*3.801</f>
        <v>76.02000000000001</v>
      </c>
      <c r="I360">
        <f>22*3.801</f>
        <v>83.622</v>
      </c>
      <c r="J360">
        <f>10*7.004</f>
        <v>70.039999999999992</v>
      </c>
      <c r="K360">
        <f>12*7.004</f>
        <v>84.048000000000002</v>
      </c>
      <c r="L360">
        <f>11*7.004</f>
        <v>77.043999999999997</v>
      </c>
      <c r="M360">
        <f>16*4.411</f>
        <v>70.575999999999993</v>
      </c>
      <c r="N360">
        <f>15*4.411</f>
        <v>66.164999999999992</v>
      </c>
      <c r="O360">
        <f>16*4.411</f>
        <v>70.575999999999993</v>
      </c>
      <c r="P360">
        <f>20*3.156</f>
        <v>63.120000000000005</v>
      </c>
      <c r="Q360">
        <f>18*3.156</f>
        <v>56.808</v>
      </c>
      <c r="R360">
        <f>8*3.156</f>
        <v>25.248000000000001</v>
      </c>
      <c r="S360">
        <f>19*4.185</f>
        <v>79.514999999999986</v>
      </c>
      <c r="T360">
        <f>17*4.185</f>
        <v>71.144999999999996</v>
      </c>
      <c r="U360">
        <f>16*4.185</f>
        <v>66.959999999999994</v>
      </c>
    </row>
    <row r="361" spans="1:22" x14ac:dyDescent="0.2">
      <c r="A361" t="s">
        <v>322</v>
      </c>
      <c r="B361" t="s">
        <v>552</v>
      </c>
      <c r="C361">
        <f>SUM(Table1[[#This Row],[1]:[62]])</f>
        <v>1116.1669999999999</v>
      </c>
      <c r="D361">
        <f>17*3.636</f>
        <v>61.812000000000005</v>
      </c>
      <c r="E361">
        <f>14*3.636</f>
        <v>50.904000000000003</v>
      </c>
      <c r="F361">
        <f>15*3.636</f>
        <v>54.54</v>
      </c>
      <c r="G361">
        <f>18*3.801</f>
        <v>68.418000000000006</v>
      </c>
      <c r="H361">
        <f>20*3.801</f>
        <v>76.02000000000001</v>
      </c>
      <c r="I361">
        <f>22*3.801</f>
        <v>83.622</v>
      </c>
      <c r="J361">
        <f>10*7.004</f>
        <v>70.039999999999992</v>
      </c>
      <c r="K361">
        <f>12*7.004</f>
        <v>84.048000000000002</v>
      </c>
      <c r="L361">
        <f>5*7.004</f>
        <v>35.019999999999996</v>
      </c>
      <c r="M361">
        <f>1*4.411</f>
        <v>4.4109999999999996</v>
      </c>
      <c r="N361">
        <f>12*4.411</f>
        <v>52.931999999999995</v>
      </c>
      <c r="O361">
        <f>16*4.411</f>
        <v>70.575999999999993</v>
      </c>
      <c r="P361">
        <f>20*3.156</f>
        <v>63.120000000000005</v>
      </c>
      <c r="Q361">
        <f>18*3.156</f>
        <v>56.808</v>
      </c>
      <c r="R361">
        <f>21*3.156</f>
        <v>66.275999999999996</v>
      </c>
      <c r="S361">
        <f>19*4.185</f>
        <v>79.514999999999986</v>
      </c>
      <c r="T361">
        <f>17*4.185</f>
        <v>71.144999999999996</v>
      </c>
      <c r="U361">
        <f>16*4.185</f>
        <v>66.959999999999994</v>
      </c>
    </row>
    <row r="362" spans="1:22" x14ac:dyDescent="0.2">
      <c r="A362" t="s">
        <v>909</v>
      </c>
      <c r="B362" t="s">
        <v>462</v>
      </c>
      <c r="C362">
        <f>SUM(Table1[[#This Row],[1]:[62]])</f>
        <v>1111.5299999999997</v>
      </c>
      <c r="D362">
        <f>4*3.703</f>
        <v>14.811999999999999</v>
      </c>
      <c r="E362">
        <f>16*3.703</f>
        <v>59.247999999999998</v>
      </c>
      <c r="F362">
        <f>6*3.703</f>
        <v>22.218</v>
      </c>
      <c r="G362">
        <f>15*4.563</f>
        <v>68.444999999999993</v>
      </c>
      <c r="H362">
        <f>15*4.563</f>
        <v>68.444999999999993</v>
      </c>
      <c r="I362">
        <f>8*5.807</f>
        <v>46.456000000000003</v>
      </c>
      <c r="J362">
        <f>13*5.807</f>
        <v>75.491</v>
      </c>
      <c r="K362">
        <f>22*3.587</f>
        <v>78.914000000000001</v>
      </c>
      <c r="L362">
        <f>22*3.587</f>
        <v>78.914000000000001</v>
      </c>
      <c r="M362">
        <f>22*3.587</f>
        <v>78.914000000000001</v>
      </c>
      <c r="N362">
        <f>15*4.563</f>
        <v>68.444999999999993</v>
      </c>
      <c r="O362">
        <f>15*4.563</f>
        <v>68.444999999999993</v>
      </c>
      <c r="P362">
        <f>13*5.807</f>
        <v>75.491</v>
      </c>
      <c r="Q362">
        <f>13*5.807</f>
        <v>75.491</v>
      </c>
      <c r="R362">
        <f>13*5.807</f>
        <v>75.491</v>
      </c>
      <c r="S362">
        <f>13*5.39</f>
        <v>70.069999999999993</v>
      </c>
      <c r="T362">
        <f>3*5.39</f>
        <v>16.169999999999998</v>
      </c>
      <c r="U362">
        <f>13*5.39</f>
        <v>70.069999999999993</v>
      </c>
    </row>
    <row r="363" spans="1:22" x14ac:dyDescent="0.2">
      <c r="A363" t="s">
        <v>535</v>
      </c>
      <c r="B363" t="s">
        <v>563</v>
      </c>
      <c r="C363">
        <f>SUM(Table1[[#This Row],[1]:[62]])</f>
        <v>1105.703</v>
      </c>
      <c r="D363">
        <f>1*3.636</f>
        <v>3.6360000000000001</v>
      </c>
      <c r="E363">
        <f>15*3.636</f>
        <v>54.54</v>
      </c>
      <c r="F363">
        <f>12*3.801</f>
        <v>45.612000000000002</v>
      </c>
      <c r="G363">
        <f>20*3.801</f>
        <v>76.02000000000001</v>
      </c>
      <c r="H363">
        <f>22*3.801</f>
        <v>83.622</v>
      </c>
      <c r="I363">
        <f>10*7.004</f>
        <v>70.039999999999992</v>
      </c>
      <c r="J363">
        <f>12*7.004</f>
        <v>84.048000000000002</v>
      </c>
      <c r="K363">
        <f>11*7.004</f>
        <v>77.043999999999997</v>
      </c>
      <c r="L363">
        <f>16*4.411</f>
        <v>70.575999999999993</v>
      </c>
      <c r="M363">
        <f>15*4.411</f>
        <v>66.164999999999992</v>
      </c>
      <c r="N363">
        <f>16*4.411</f>
        <v>70.575999999999993</v>
      </c>
      <c r="O363">
        <f>20*3.156</f>
        <v>63.120000000000005</v>
      </c>
      <c r="P363">
        <f>18*3.156</f>
        <v>56.808</v>
      </c>
      <c r="Q363">
        <f>21*3.156</f>
        <v>66.275999999999996</v>
      </c>
      <c r="R363">
        <f>19*4.185</f>
        <v>79.514999999999986</v>
      </c>
      <c r="S363">
        <f>17*4.185</f>
        <v>71.144999999999996</v>
      </c>
      <c r="T363">
        <f>16*4.185</f>
        <v>66.959999999999994</v>
      </c>
    </row>
    <row r="364" spans="1:22" x14ac:dyDescent="0.2">
      <c r="A364" t="s">
        <v>521</v>
      </c>
      <c r="B364" t="s">
        <v>549</v>
      </c>
      <c r="C364">
        <f>SUM(Table1[[#This Row],[1]:[62]])</f>
        <v>1103.9770000000001</v>
      </c>
      <c r="D364">
        <f>17*3.636</f>
        <v>61.812000000000005</v>
      </c>
      <c r="E364">
        <f>14*3.636</f>
        <v>50.904000000000003</v>
      </c>
      <c r="F364">
        <f>15*3.636</f>
        <v>54.54</v>
      </c>
      <c r="G364">
        <f>18*3.801</f>
        <v>68.418000000000006</v>
      </c>
      <c r="H364">
        <f>20*3.801</f>
        <v>76.02000000000001</v>
      </c>
      <c r="I364">
        <f>22*3.801</f>
        <v>83.622</v>
      </c>
      <c r="J364">
        <f>2*7.004</f>
        <v>14.007999999999999</v>
      </c>
      <c r="K364">
        <f>12*7.004</f>
        <v>84.048000000000002</v>
      </c>
      <c r="L364">
        <f>10*7.004</f>
        <v>70.039999999999992</v>
      </c>
      <c r="M364">
        <f>15*4.411</f>
        <v>66.164999999999992</v>
      </c>
      <c r="N364">
        <f>16*4.411</f>
        <v>70.575999999999993</v>
      </c>
      <c r="O364">
        <f>20*3.156</f>
        <v>63.120000000000005</v>
      </c>
      <c r="P364">
        <f>18*3.156</f>
        <v>56.808</v>
      </c>
      <c r="Q364">
        <f>21*3.156</f>
        <v>66.275999999999996</v>
      </c>
      <c r="R364">
        <f>19*4.185</f>
        <v>79.514999999999986</v>
      </c>
      <c r="S364">
        <f>17*4.185</f>
        <v>71.144999999999996</v>
      </c>
      <c r="T364">
        <f>16*4.185</f>
        <v>66.959999999999994</v>
      </c>
    </row>
    <row r="365" spans="1:22" x14ac:dyDescent="0.2">
      <c r="A365" t="s">
        <v>1413</v>
      </c>
      <c r="B365" t="s">
        <v>1414</v>
      </c>
      <c r="C365">
        <f>SUM(Table1[[#This Row],[1]:[62]])</f>
        <v>1102.1399999999999</v>
      </c>
      <c r="D365">
        <f>15*4.326</f>
        <v>64.89</v>
      </c>
      <c r="E365">
        <f>16*4.326</f>
        <v>69.215999999999994</v>
      </c>
      <c r="F365">
        <f>1*4.326</f>
        <v>4.3259999999999996</v>
      </c>
      <c r="G365">
        <f>12*4.326</f>
        <v>51.911999999999992</v>
      </c>
      <c r="H365">
        <f>14*4.326</f>
        <v>60.563999999999993</v>
      </c>
      <c r="I365">
        <f>15*4.326</f>
        <v>64.89</v>
      </c>
      <c r="J365">
        <f>17*4.241</f>
        <v>72.096999999999994</v>
      </c>
      <c r="K365">
        <f>17*4.241</f>
        <v>72.096999999999994</v>
      </c>
      <c r="L365">
        <f>14*4.241</f>
        <v>59.373999999999995</v>
      </c>
      <c r="M365">
        <f>12*4.212</f>
        <v>50.543999999999997</v>
      </c>
      <c r="N365">
        <f>16*4.212</f>
        <v>67.391999999999996</v>
      </c>
      <c r="O365">
        <f>11*4.212</f>
        <v>46.331999999999994</v>
      </c>
      <c r="P365">
        <f>12*5.922</f>
        <v>71.063999999999993</v>
      </c>
      <c r="Q365">
        <f>12*5.922</f>
        <v>71.063999999999993</v>
      </c>
      <c r="R365">
        <f>12*5.922</f>
        <v>71.063999999999993</v>
      </c>
      <c r="S365">
        <f>13*5.403</f>
        <v>70.23899999999999</v>
      </c>
      <c r="T365">
        <f>13*5.403</f>
        <v>70.23899999999999</v>
      </c>
      <c r="U365">
        <f>12*5.403</f>
        <v>64.835999999999999</v>
      </c>
    </row>
    <row r="366" spans="1:22" x14ac:dyDescent="0.2">
      <c r="A366" t="s">
        <v>611</v>
      </c>
      <c r="B366" t="s">
        <v>625</v>
      </c>
      <c r="C366">
        <f>SUM(Table1[[#This Row],[1]:[62]])</f>
        <v>1102.0609999999999</v>
      </c>
      <c r="D366">
        <f>17*4.226</f>
        <v>71.841999999999999</v>
      </c>
      <c r="E366">
        <f>17*4.226</f>
        <v>71.841999999999999</v>
      </c>
      <c r="F366">
        <f>16*4.226</f>
        <v>67.616</v>
      </c>
      <c r="G366">
        <f>16*4.085</f>
        <v>65.36</v>
      </c>
      <c r="H366">
        <f>15*4.085</f>
        <v>61.274999999999999</v>
      </c>
      <c r="I366">
        <f>15*4.085</f>
        <v>61.274999999999999</v>
      </c>
      <c r="J366">
        <f>1*5.793</f>
        <v>5.7930000000000001</v>
      </c>
      <c r="K366">
        <f>14*5.793</f>
        <v>81.102000000000004</v>
      </c>
      <c r="L366">
        <f>11*5.793</f>
        <v>63.722999999999999</v>
      </c>
      <c r="M366">
        <f>15*5.245</f>
        <v>78.674999999999997</v>
      </c>
      <c r="N366">
        <f>16*5.245</f>
        <v>83.92</v>
      </c>
      <c r="O366">
        <f>17*5.245</f>
        <v>89.165000000000006</v>
      </c>
      <c r="P366">
        <f>13*4.909</f>
        <v>63.817</v>
      </c>
      <c r="Q366">
        <f>17*4.226</f>
        <v>71.841999999999999</v>
      </c>
      <c r="R366">
        <f>17*4.226</f>
        <v>71.841999999999999</v>
      </c>
      <c r="S366">
        <f>16*4.226</f>
        <v>67.616</v>
      </c>
      <c r="T366">
        <f>6*4.226</f>
        <v>25.356000000000002</v>
      </c>
    </row>
    <row r="367" spans="1:22" x14ac:dyDescent="0.2">
      <c r="A367" t="s">
        <v>958</v>
      </c>
      <c r="B367" t="s">
        <v>1017</v>
      </c>
      <c r="C367">
        <f>SUM(Table1[[#This Row],[1]:[62]])</f>
        <v>1101.5000000000002</v>
      </c>
      <c r="D367">
        <f>12*5.891</f>
        <v>70.692000000000007</v>
      </c>
      <c r="E367">
        <f>12*5.891</f>
        <v>70.692000000000007</v>
      </c>
      <c r="F367">
        <f>11*5.891</f>
        <v>64.801000000000002</v>
      </c>
      <c r="G367">
        <f>15*4.259</f>
        <v>63.885000000000005</v>
      </c>
      <c r="H367">
        <f>16*4.259</f>
        <v>68.144000000000005</v>
      </c>
      <c r="I367">
        <f>12*4.259</f>
        <v>51.108000000000004</v>
      </c>
      <c r="J367">
        <f>9*7.004</f>
        <v>63.035999999999994</v>
      </c>
      <c r="K367">
        <f>9*7.004</f>
        <v>63.035999999999994</v>
      </c>
      <c r="L367">
        <f>11*7.004</f>
        <v>77.043999999999997</v>
      </c>
      <c r="M367">
        <f>15*4.381</f>
        <v>65.715000000000003</v>
      </c>
      <c r="N367">
        <f>15*4.381</f>
        <v>65.715000000000003</v>
      </c>
      <c r="O367">
        <f>15*4.381</f>
        <v>65.715000000000003</v>
      </c>
      <c r="P367">
        <f>11*5.891</f>
        <v>64.801000000000002</v>
      </c>
      <c r="Q367">
        <f>12*5.891</f>
        <v>70.692000000000007</v>
      </c>
      <c r="R367">
        <f>12*5.891</f>
        <v>70.692000000000007</v>
      </c>
      <c r="S367">
        <f>17*3.916</f>
        <v>66.572000000000003</v>
      </c>
      <c r="T367">
        <f>10*3.916</f>
        <v>39.159999999999997</v>
      </c>
    </row>
    <row r="368" spans="1:22" x14ac:dyDescent="0.2">
      <c r="A368" t="s">
        <v>90</v>
      </c>
      <c r="B368" t="s">
        <v>1306</v>
      </c>
      <c r="C368">
        <f>SUM(Table1[[#This Row],[1]:[62]])</f>
        <v>1101.2649999999999</v>
      </c>
      <c r="D368">
        <f>20*2.897</f>
        <v>57.94</v>
      </c>
      <c r="E368">
        <f>20*2.897</f>
        <v>57.94</v>
      </c>
      <c r="F368">
        <f>15*4.426</f>
        <v>66.39</v>
      </c>
      <c r="G368">
        <f>15*4.426</f>
        <v>66.39</v>
      </c>
      <c r="H368">
        <f>15*4.426</f>
        <v>66.39</v>
      </c>
      <c r="I368">
        <f>15*3.925</f>
        <v>58.875</v>
      </c>
      <c r="J368">
        <f>15*3.925</f>
        <v>58.875</v>
      </c>
      <c r="K368">
        <f>74*1.104</f>
        <v>81.696000000000012</v>
      </c>
      <c r="L368">
        <f>12*6.515</f>
        <v>78.179999999999993</v>
      </c>
      <c r="M368">
        <f>12*6.515</f>
        <v>78.179999999999993</v>
      </c>
      <c r="N368">
        <f>20*3.634</f>
        <v>72.679999999999993</v>
      </c>
      <c r="O368">
        <f>20*3.634</f>
        <v>72.679999999999993</v>
      </c>
      <c r="P368">
        <f>20*3.634</f>
        <v>72.679999999999993</v>
      </c>
      <c r="Q368">
        <f>20*2.874</f>
        <v>57.480000000000004</v>
      </c>
      <c r="R368">
        <f>24*3.161</f>
        <v>75.864000000000004</v>
      </c>
      <c r="S368">
        <f>25*3.161</f>
        <v>79.025000000000006</v>
      </c>
    </row>
    <row r="369" spans="1:26" x14ac:dyDescent="0.2">
      <c r="A369" t="s">
        <v>814</v>
      </c>
      <c r="B369" t="s">
        <v>826</v>
      </c>
      <c r="C369">
        <f>SUM(Table1[[#This Row],[1]:[62]])</f>
        <v>1099.569</v>
      </c>
      <c r="D369">
        <f>13*4.426</f>
        <v>57.538000000000004</v>
      </c>
      <c r="E369">
        <f>15*4.426</f>
        <v>66.39</v>
      </c>
      <c r="F369">
        <f>15*4.426</f>
        <v>66.39</v>
      </c>
      <c r="G369">
        <f>9*6.515</f>
        <v>58.634999999999998</v>
      </c>
      <c r="H369">
        <f>12*6.515</f>
        <v>78.179999999999993</v>
      </c>
      <c r="I369">
        <f>9*6.515</f>
        <v>58.634999999999998</v>
      </c>
      <c r="J369">
        <f>21*3.634</f>
        <v>76.313999999999993</v>
      </c>
      <c r="K369">
        <f>1*3.634</f>
        <v>3.6339999999999999</v>
      </c>
      <c r="L369">
        <f>1*3.621</f>
        <v>3.621</v>
      </c>
      <c r="M369">
        <f>19*3.621</f>
        <v>68.799000000000007</v>
      </c>
      <c r="N369">
        <f>19*3.957</f>
        <v>75.182999999999993</v>
      </c>
      <c r="O369">
        <f>19*3.957</f>
        <v>75.182999999999993</v>
      </c>
      <c r="P369">
        <f>22*3.957</f>
        <v>87.054000000000002</v>
      </c>
      <c r="Q369">
        <f>15*5.263</f>
        <v>78.944999999999993</v>
      </c>
      <c r="R369">
        <f>16*5.263</f>
        <v>84.207999999999998</v>
      </c>
      <c r="S369">
        <f>21*3.83</f>
        <v>80.430000000000007</v>
      </c>
      <c r="T369">
        <f>21*3.83</f>
        <v>80.430000000000007</v>
      </c>
    </row>
    <row r="370" spans="1:26" x14ac:dyDescent="0.2">
      <c r="A370" t="s">
        <v>530</v>
      </c>
      <c r="B370" t="s">
        <v>1353</v>
      </c>
      <c r="C370">
        <f>SUM(Table1[[#This Row],[1]:[62]])</f>
        <v>1099.546</v>
      </c>
      <c r="D370">
        <f>17*3.636</f>
        <v>61.812000000000005</v>
      </c>
      <c r="E370">
        <f>14*3.636</f>
        <v>50.904000000000003</v>
      </c>
      <c r="F370">
        <f>14*3.636</f>
        <v>50.904000000000003</v>
      </c>
      <c r="G370">
        <f>9*3.801</f>
        <v>34.209000000000003</v>
      </c>
      <c r="H370">
        <f>20*3.801</f>
        <v>76.02000000000001</v>
      </c>
      <c r="I370">
        <f>22*3.801</f>
        <v>83.622</v>
      </c>
      <c r="J370">
        <f>10*7.004</f>
        <v>70.039999999999992</v>
      </c>
      <c r="K370">
        <f>12*7.004</f>
        <v>84.048000000000002</v>
      </c>
      <c r="L370">
        <f>11*7.004</f>
        <v>77.043999999999997</v>
      </c>
      <c r="M370">
        <f>16*4.411</f>
        <v>70.575999999999993</v>
      </c>
      <c r="N370">
        <f>8*4.411</f>
        <v>35.287999999999997</v>
      </c>
      <c r="O370">
        <f>1*4.411</f>
        <v>4.4109999999999996</v>
      </c>
      <c r="P370">
        <f>20*3.156</f>
        <v>63.120000000000005</v>
      </c>
      <c r="Q370">
        <f>17*3.156</f>
        <v>53.652000000000001</v>
      </c>
      <c r="R370">
        <f>21*3.156</f>
        <v>66.275999999999996</v>
      </c>
      <c r="S370">
        <f>19*4.185</f>
        <v>79.514999999999986</v>
      </c>
      <c r="T370">
        <f>17*4.185</f>
        <v>71.144999999999996</v>
      </c>
      <c r="U370">
        <f>16*4.185</f>
        <v>66.959999999999994</v>
      </c>
    </row>
    <row r="371" spans="1:26" x14ac:dyDescent="0.2">
      <c r="A371" t="s">
        <v>850</v>
      </c>
      <c r="B371" t="s">
        <v>1305</v>
      </c>
      <c r="C371">
        <f>SUM(Table1[[#This Row],[1]:[62]])</f>
        <v>1091.2099999999998</v>
      </c>
      <c r="D371">
        <f>20*2.897</f>
        <v>57.94</v>
      </c>
      <c r="E371">
        <f>20*2.897</f>
        <v>57.94</v>
      </c>
      <c r="F371">
        <f>4*4.426</f>
        <v>17.704000000000001</v>
      </c>
      <c r="G371">
        <f>15*4.426</f>
        <v>66.39</v>
      </c>
      <c r="H371">
        <f>15*4.426</f>
        <v>66.39</v>
      </c>
      <c r="I371">
        <f>15*3.925</f>
        <v>58.875</v>
      </c>
      <c r="J371">
        <f>14*3.925</f>
        <v>54.949999999999996</v>
      </c>
      <c r="K371">
        <f>75*1.104</f>
        <v>82.800000000000011</v>
      </c>
      <c r="L371">
        <f>12*6.515</f>
        <v>78.179999999999993</v>
      </c>
      <c r="M371">
        <f>12*6.515</f>
        <v>78.179999999999993</v>
      </c>
      <c r="N371">
        <f>20*3.634</f>
        <v>72.679999999999993</v>
      </c>
      <c r="O371">
        <f>19*3.634</f>
        <v>69.045999999999992</v>
      </c>
      <c r="P371">
        <f>9*3.634</f>
        <v>32.705999999999996</v>
      </c>
      <c r="Q371">
        <f>20*2.874</f>
        <v>57.480000000000004</v>
      </c>
      <c r="R371">
        <f>1*2.874</f>
        <v>2.8740000000000001</v>
      </c>
      <c r="S371">
        <f>25*3.161</f>
        <v>79.025000000000006</v>
      </c>
      <c r="T371">
        <f>25*3.161</f>
        <v>79.025000000000006</v>
      </c>
      <c r="U371">
        <f>25*3.161</f>
        <v>79.025000000000006</v>
      </c>
    </row>
    <row r="372" spans="1:26" x14ac:dyDescent="0.2">
      <c r="A372" t="s">
        <v>1415</v>
      </c>
      <c r="B372" t="s">
        <v>1416</v>
      </c>
      <c r="C372">
        <f>SUM(Table1[[#This Row],[1]:[62]])</f>
        <v>1090.6489999999999</v>
      </c>
      <c r="D372">
        <f>17*3.636</f>
        <v>61.812000000000005</v>
      </c>
      <c r="E372">
        <f>14*3.636</f>
        <v>50.904000000000003</v>
      </c>
      <c r="F372">
        <f>4*3.636</f>
        <v>14.544</v>
      </c>
      <c r="G372">
        <f>18*3.801</f>
        <v>68.418000000000006</v>
      </c>
      <c r="H372">
        <f>20*3.801</f>
        <v>76.02000000000001</v>
      </c>
      <c r="I372">
        <f>22*3.801</f>
        <v>83.622</v>
      </c>
      <c r="J372">
        <f>6*7.004</f>
        <v>42.024000000000001</v>
      </c>
      <c r="K372">
        <f>12*7.004</f>
        <v>84.048000000000002</v>
      </c>
      <c r="L372">
        <f>10*7.004</f>
        <v>70.039999999999992</v>
      </c>
      <c r="M372">
        <f>16*4.411</f>
        <v>70.575999999999993</v>
      </c>
      <c r="N372">
        <f>15*4.411</f>
        <v>66.164999999999992</v>
      </c>
      <c r="O372">
        <f>8*4.411</f>
        <v>35.287999999999997</v>
      </c>
      <c r="P372">
        <f>20*3.156</f>
        <v>63.120000000000005</v>
      </c>
      <c r="Q372">
        <f>18*3.156</f>
        <v>56.808</v>
      </c>
      <c r="R372">
        <f>20*3.156</f>
        <v>63.120000000000005</v>
      </c>
      <c r="S372">
        <f>19*4.185</f>
        <v>79.514999999999986</v>
      </c>
      <c r="T372">
        <f>9*4.185</f>
        <v>37.664999999999999</v>
      </c>
      <c r="U372">
        <f>16*4.185</f>
        <v>66.959999999999994</v>
      </c>
    </row>
    <row r="373" spans="1:26" x14ac:dyDescent="0.2">
      <c r="A373" t="s">
        <v>527</v>
      </c>
      <c r="B373" t="s">
        <v>547</v>
      </c>
      <c r="C373">
        <f>SUM(Table1[[#This Row],[1]:[62]])</f>
        <v>1089.442</v>
      </c>
      <c r="D373">
        <f>17*3.636</f>
        <v>61.812000000000005</v>
      </c>
      <c r="E373">
        <f>14*3.636</f>
        <v>50.904000000000003</v>
      </c>
      <c r="F373">
        <f>15*3.636</f>
        <v>54.54</v>
      </c>
      <c r="G373">
        <f>18*3.801</f>
        <v>68.418000000000006</v>
      </c>
      <c r="H373">
        <f>20*3.801</f>
        <v>76.02000000000001</v>
      </c>
      <c r="I373">
        <f>22*3.801</f>
        <v>83.622</v>
      </c>
      <c r="J373">
        <f>10*7.004</f>
        <v>70.039999999999992</v>
      </c>
      <c r="K373">
        <f>12*7.004</f>
        <v>84.048000000000002</v>
      </c>
      <c r="L373">
        <f>11*7.004</f>
        <v>77.043999999999997</v>
      </c>
      <c r="M373">
        <f>12*4.411</f>
        <v>52.931999999999995</v>
      </c>
      <c r="N373">
        <f>8*4.411</f>
        <v>35.287999999999997</v>
      </c>
      <c r="O373">
        <f>2*4.411</f>
        <v>8.8219999999999992</v>
      </c>
      <c r="P373">
        <f>20*3.156</f>
        <v>63.120000000000005</v>
      </c>
      <c r="Q373">
        <f>18*3.156</f>
        <v>56.808</v>
      </c>
      <c r="R373">
        <f>9*3.156</f>
        <v>28.404</v>
      </c>
      <c r="S373">
        <f>19*4.185</f>
        <v>79.514999999999986</v>
      </c>
      <c r="T373">
        <f>17*4.185</f>
        <v>71.144999999999996</v>
      </c>
      <c r="U373">
        <f>16*4.185</f>
        <v>66.959999999999994</v>
      </c>
    </row>
    <row r="374" spans="1:26" x14ac:dyDescent="0.2">
      <c r="A374" t="s">
        <v>526</v>
      </c>
      <c r="B374" t="s">
        <v>543</v>
      </c>
      <c r="C374">
        <f>SUM(Table1[[#This Row],[1]:[62]])</f>
        <v>1087.9900000000002</v>
      </c>
      <c r="D374">
        <f>17*3.636</f>
        <v>61.812000000000005</v>
      </c>
      <c r="E374">
        <f>14*3.636</f>
        <v>50.904000000000003</v>
      </c>
      <c r="F374">
        <f>15*3.636</f>
        <v>54.54</v>
      </c>
      <c r="G374">
        <f>18*3.801</f>
        <v>68.418000000000006</v>
      </c>
      <c r="H374">
        <f>20*3.801</f>
        <v>76.02000000000001</v>
      </c>
      <c r="I374">
        <f>20*3.801</f>
        <v>76.02000000000001</v>
      </c>
      <c r="J374">
        <f>2*7.004</f>
        <v>14.007999999999999</v>
      </c>
      <c r="K374">
        <f>12*7.004</f>
        <v>84.048000000000002</v>
      </c>
      <c r="L374">
        <f>11*7.004</f>
        <v>77.043999999999997</v>
      </c>
      <c r="M374">
        <f>16*4.411</f>
        <v>70.575999999999993</v>
      </c>
      <c r="N374">
        <f>15*4.411</f>
        <v>66.164999999999992</v>
      </c>
      <c r="O374">
        <f>16*4.411</f>
        <v>70.575999999999993</v>
      </c>
      <c r="P374">
        <f>20*3.156</f>
        <v>63.120000000000005</v>
      </c>
      <c r="Q374">
        <f>18*3.156</f>
        <v>56.808</v>
      </c>
      <c r="R374">
        <f>11*3.156</f>
        <v>34.716000000000001</v>
      </c>
      <c r="S374">
        <f>19*4.185</f>
        <v>79.514999999999986</v>
      </c>
      <c r="T374">
        <f>17*4.185</f>
        <v>71.144999999999996</v>
      </c>
      <c r="U374">
        <f>3*4.185</f>
        <v>12.555</v>
      </c>
    </row>
    <row r="375" spans="1:26" x14ac:dyDescent="0.2">
      <c r="A375" t="s">
        <v>1262</v>
      </c>
      <c r="B375" t="s">
        <v>1263</v>
      </c>
      <c r="C375">
        <f>SUM(Table1[[#This Row],[1]:[62]])</f>
        <v>1077.4009999999998</v>
      </c>
      <c r="D375">
        <f>21*4.674</f>
        <v>98.154000000000011</v>
      </c>
      <c r="E375">
        <f>14*4.674</f>
        <v>65.436000000000007</v>
      </c>
      <c r="F375">
        <f>25*3.703</f>
        <v>92.575000000000003</v>
      </c>
      <c r="G375">
        <f>18*3.703</f>
        <v>66.653999999999996</v>
      </c>
      <c r="H375">
        <f>18*3.703</f>
        <v>66.653999999999996</v>
      </c>
      <c r="I375">
        <f>26*3.587</f>
        <v>93.262</v>
      </c>
      <c r="J375">
        <f>19*3.587</f>
        <v>68.153000000000006</v>
      </c>
      <c r="K375">
        <f>19*3.587</f>
        <v>68.153000000000006</v>
      </c>
      <c r="L375">
        <f>21*4.563</f>
        <v>95.822999999999993</v>
      </c>
      <c r="M375">
        <f>15*4.563</f>
        <v>68.444999999999993</v>
      </c>
      <c r="N375">
        <f>15*4.563</f>
        <v>68.444999999999993</v>
      </c>
      <c r="O375">
        <f>14*4.801</f>
        <v>67.213999999999999</v>
      </c>
      <c r="P375">
        <f>14*4.801</f>
        <v>67.213999999999999</v>
      </c>
      <c r="Q375">
        <f>19*4.801</f>
        <v>91.219000000000008</v>
      </c>
    </row>
    <row r="376" spans="1:26" x14ac:dyDescent="0.2">
      <c r="A376" t="s">
        <v>1417</v>
      </c>
      <c r="B376" t="s">
        <v>554</v>
      </c>
      <c r="C376">
        <f>SUM(Table1[[#This Row],[1]:[62]])</f>
        <v>1073.7879999999998</v>
      </c>
      <c r="D376">
        <f>17*3.636</f>
        <v>61.812000000000005</v>
      </c>
      <c r="E376">
        <f>2*3.636</f>
        <v>7.2720000000000002</v>
      </c>
      <c r="F376">
        <f>4*3.636</f>
        <v>14.544</v>
      </c>
      <c r="G376">
        <f>18*3.801</f>
        <v>68.418000000000006</v>
      </c>
      <c r="H376">
        <f>20*3.801</f>
        <v>76.02000000000001</v>
      </c>
      <c r="I376">
        <f>22*3.801</f>
        <v>83.622</v>
      </c>
      <c r="J376">
        <f>8*7.004</f>
        <v>56.031999999999996</v>
      </c>
      <c r="K376">
        <f>12*7.004</f>
        <v>84.048000000000002</v>
      </c>
      <c r="L376">
        <f>11*7.004</f>
        <v>77.043999999999997</v>
      </c>
      <c r="M376">
        <f>16*4.411</f>
        <v>70.575999999999993</v>
      </c>
      <c r="N376">
        <f>9*4.411</f>
        <v>39.698999999999998</v>
      </c>
      <c r="O376">
        <f>7*4.411</f>
        <v>30.876999999999995</v>
      </c>
      <c r="P376">
        <f>20*3.156</f>
        <v>63.120000000000005</v>
      </c>
      <c r="Q376">
        <f>18*3.156</f>
        <v>56.808</v>
      </c>
      <c r="R376">
        <f>21*3.156</f>
        <v>66.275999999999996</v>
      </c>
      <c r="S376">
        <f>19*4.185</f>
        <v>79.514999999999986</v>
      </c>
      <c r="T376">
        <f>17*4.185</f>
        <v>71.144999999999996</v>
      </c>
      <c r="U376">
        <f>16*4.185</f>
        <v>66.959999999999994</v>
      </c>
    </row>
    <row r="377" spans="1:26" x14ac:dyDescent="0.2">
      <c r="A377" t="s">
        <v>1418</v>
      </c>
      <c r="B377" t="s">
        <v>622</v>
      </c>
      <c r="C377">
        <f>SUM(Table1[[#This Row],[1]:[62]])</f>
        <v>1071.703</v>
      </c>
      <c r="D377">
        <f>15*4.226</f>
        <v>63.39</v>
      </c>
      <c r="E377">
        <f>17*4.226</f>
        <v>71.841999999999999</v>
      </c>
      <c r="F377">
        <f>17*4.226</f>
        <v>71.841999999999999</v>
      </c>
      <c r="G377">
        <f>16*4.085</f>
        <v>65.36</v>
      </c>
      <c r="H377">
        <f>14*5.793</f>
        <v>81.102000000000004</v>
      </c>
      <c r="I377">
        <f>14*5.793</f>
        <v>81.102000000000004</v>
      </c>
      <c r="J377">
        <f>11*5.793</f>
        <v>63.722999999999999</v>
      </c>
      <c r="K377">
        <f>16*5.245</f>
        <v>83.92</v>
      </c>
      <c r="L377">
        <f>17*5.245</f>
        <v>89.165000000000006</v>
      </c>
      <c r="M377">
        <f>12*4.909</f>
        <v>58.908000000000001</v>
      </c>
      <c r="N377">
        <f>19*4.657</f>
        <v>88.483000000000004</v>
      </c>
      <c r="O377">
        <f>17*4.657</f>
        <v>79.168999999999997</v>
      </c>
      <c r="P377">
        <f>1*4.657</f>
        <v>4.657</v>
      </c>
      <c r="Q377">
        <f>17*4.226</f>
        <v>71.841999999999999</v>
      </c>
      <c r="R377">
        <f>17*4.226</f>
        <v>71.841999999999999</v>
      </c>
      <c r="S377">
        <f>6*4.226</f>
        <v>25.356000000000002</v>
      </c>
    </row>
    <row r="378" spans="1:26" x14ac:dyDescent="0.2">
      <c r="A378" t="s">
        <v>77</v>
      </c>
      <c r="B378" t="s">
        <v>505</v>
      </c>
      <c r="C378">
        <f>SUM(Table1[[#This Row],[1]:[62]])</f>
        <v>1070.4589999999996</v>
      </c>
      <c r="D378">
        <f>17*4.01</f>
        <v>68.17</v>
      </c>
      <c r="E378">
        <f>16*4.01</f>
        <v>64.16</v>
      </c>
      <c r="F378">
        <f>13*4.01</f>
        <v>52.129999999999995</v>
      </c>
      <c r="G378">
        <f>16*4.01</f>
        <v>64.16</v>
      </c>
      <c r="H378">
        <f>12*5.451</f>
        <v>65.411999999999992</v>
      </c>
      <c r="I378">
        <f>12*5.451</f>
        <v>65.411999999999992</v>
      </c>
      <c r="J378">
        <f>1*5.451</f>
        <v>5.4509999999999996</v>
      </c>
      <c r="K378">
        <f>16*4.318</f>
        <v>69.087999999999994</v>
      </c>
      <c r="L378">
        <f>17*4.318</f>
        <v>73.405999999999992</v>
      </c>
      <c r="M378">
        <f>17*4.318</f>
        <v>73.405999999999992</v>
      </c>
      <c r="N378">
        <f>18*3.26</f>
        <v>58.679999999999993</v>
      </c>
      <c r="O378">
        <f>21*3.26</f>
        <v>68.459999999999994</v>
      </c>
      <c r="P378">
        <f>1*3.26</f>
        <v>3.26</v>
      </c>
      <c r="Q378">
        <f>14*3.26</f>
        <v>45.64</v>
      </c>
      <c r="R378">
        <f>18*4.318</f>
        <v>77.72399999999999</v>
      </c>
      <c r="S378">
        <f>17*4.318</f>
        <v>73.405999999999992</v>
      </c>
      <c r="T378">
        <f>16*4.318</f>
        <v>69.087999999999994</v>
      </c>
      <c r="U378">
        <f>17*4.318</f>
        <v>73.405999999999992</v>
      </c>
    </row>
    <row r="379" spans="1:26" x14ac:dyDescent="0.2">
      <c r="A379" t="s">
        <v>813</v>
      </c>
      <c r="B379" t="s">
        <v>820</v>
      </c>
      <c r="C379">
        <f>SUM(Table1[[#This Row],[1]:[62]])</f>
        <v>1069.78</v>
      </c>
      <c r="D379">
        <f>11*4.426</f>
        <v>48.686</v>
      </c>
      <c r="E379">
        <f>15*4.426</f>
        <v>66.39</v>
      </c>
      <c r="F379">
        <f>15*4.426</f>
        <v>66.39</v>
      </c>
      <c r="G379">
        <f>11*6.515</f>
        <v>71.664999999999992</v>
      </c>
      <c r="H379">
        <f>12*6.515</f>
        <v>78.179999999999993</v>
      </c>
      <c r="I379">
        <f>5*6.515</f>
        <v>32.574999999999996</v>
      </c>
      <c r="J379">
        <f>21*3.634</f>
        <v>76.313999999999993</v>
      </c>
      <c r="K379">
        <f>21*3.634</f>
        <v>76.313999999999993</v>
      </c>
      <c r="L379">
        <f>16*3.621</f>
        <v>57.936</v>
      </c>
      <c r="M379">
        <f>5*3.621</f>
        <v>18.105</v>
      </c>
      <c r="N379">
        <f>19*3.957</f>
        <v>75.182999999999993</v>
      </c>
      <c r="O379">
        <f>19*3.957</f>
        <v>75.182999999999993</v>
      </c>
      <c r="P379">
        <f>22*3.957</f>
        <v>87.054000000000002</v>
      </c>
      <c r="Q379">
        <f>15*5.263</f>
        <v>78.944999999999993</v>
      </c>
      <c r="R379">
        <f>21*3.83</f>
        <v>80.430000000000007</v>
      </c>
      <c r="S379">
        <f>21*3.83</f>
        <v>80.430000000000007</v>
      </c>
    </row>
    <row r="380" spans="1:26" x14ac:dyDescent="0.2">
      <c r="A380" t="s">
        <v>9</v>
      </c>
      <c r="B380" t="s">
        <v>1058</v>
      </c>
      <c r="C380">
        <f>SUM(Table1[[#This Row],[1]:[62]])</f>
        <v>1069.316</v>
      </c>
      <c r="D380">
        <f>12*5.793</f>
        <v>69.516000000000005</v>
      </c>
      <c r="E380">
        <f>13*5.793</f>
        <v>75.308999999999997</v>
      </c>
      <c r="F380">
        <f>13*4.003</f>
        <v>52.039000000000001</v>
      </c>
      <c r="G380">
        <f>13*4.003</f>
        <v>52.039000000000001</v>
      </c>
      <c r="H380">
        <f>13*4.003</f>
        <v>52.039000000000001</v>
      </c>
      <c r="I380">
        <f>9*5.891</f>
        <v>53.018999999999998</v>
      </c>
      <c r="J380">
        <f>8*5.891</f>
        <v>47.128</v>
      </c>
      <c r="K380">
        <f>9*5.891</f>
        <v>53.018999999999998</v>
      </c>
      <c r="L380">
        <f>8*4.332</f>
        <v>34.655999999999999</v>
      </c>
      <c r="M380">
        <f>8*4.332</f>
        <v>34.655999999999999</v>
      </c>
      <c r="N380">
        <f>9*4.332</f>
        <v>38.988</v>
      </c>
      <c r="O380">
        <f>10*4.778</f>
        <v>47.779999999999994</v>
      </c>
      <c r="P380">
        <f>10*4.778</f>
        <v>47.779999999999994</v>
      </c>
      <c r="Q380">
        <f>7*4.778</f>
        <v>33.445999999999998</v>
      </c>
      <c r="R380">
        <f>8*5.891</f>
        <v>47.128</v>
      </c>
      <c r="S380">
        <f>7*5.891</f>
        <v>41.237000000000002</v>
      </c>
      <c r="T380">
        <f>6*5.891</f>
        <v>35.346000000000004</v>
      </c>
      <c r="U380">
        <f>10*3.916</f>
        <v>39.159999999999997</v>
      </c>
      <c r="V380">
        <f>13*3.916</f>
        <v>50.908000000000001</v>
      </c>
      <c r="W380">
        <f>11*4.003</f>
        <v>44.033000000000001</v>
      </c>
      <c r="X380">
        <f>12*4.003</f>
        <v>48.036000000000001</v>
      </c>
      <c r="Y380">
        <f>8*4.003</f>
        <v>32.024000000000001</v>
      </c>
      <c r="Z380">
        <f>10*4.003</f>
        <v>40.03</v>
      </c>
    </row>
    <row r="381" spans="1:26" x14ac:dyDescent="0.2">
      <c r="A381" t="s">
        <v>76</v>
      </c>
      <c r="B381" t="s">
        <v>964</v>
      </c>
      <c r="C381">
        <f>SUM(Table1[[#This Row],[1]:[62]])</f>
        <v>1067.4839999999999</v>
      </c>
      <c r="D381">
        <f>17*3.321</f>
        <v>56.457000000000001</v>
      </c>
      <c r="E381">
        <f>18*3.321</f>
        <v>59.778000000000006</v>
      </c>
      <c r="F381">
        <f>23*3.321</f>
        <v>76.38300000000001</v>
      </c>
      <c r="G381">
        <f>18*3.8</f>
        <v>68.399999999999991</v>
      </c>
      <c r="H381">
        <f>18*3.8</f>
        <v>68.399999999999991</v>
      </c>
      <c r="I381">
        <f>23*3.8</f>
        <v>87.399999999999991</v>
      </c>
      <c r="J381">
        <f>22*3.03</f>
        <v>66.66</v>
      </c>
      <c r="K381">
        <f>20*3.03</f>
        <v>60.599999999999994</v>
      </c>
      <c r="L381">
        <f>27*3.03</f>
        <v>81.809999999999988</v>
      </c>
      <c r="M381">
        <f>19*2.62</f>
        <v>49.78</v>
      </c>
      <c r="N381">
        <f>25*2.62</f>
        <v>65.5</v>
      </c>
      <c r="O381">
        <f>30*2.62</f>
        <v>78.600000000000009</v>
      </c>
      <c r="P381">
        <f>18*3.932</f>
        <v>70.775999999999996</v>
      </c>
      <c r="Q381">
        <f>18*3.932</f>
        <v>70.775999999999996</v>
      </c>
      <c r="R381">
        <f>27*3.932</f>
        <v>106.164</v>
      </c>
    </row>
    <row r="382" spans="1:26" x14ac:dyDescent="0.2">
      <c r="A382" t="s">
        <v>1288</v>
      </c>
      <c r="B382" t="s">
        <v>1289</v>
      </c>
      <c r="C382">
        <f>SUM(Table1[[#This Row],[1]:[62]])</f>
        <v>1067.452</v>
      </c>
      <c r="D382">
        <f>25*2.897</f>
        <v>72.424999999999997</v>
      </c>
      <c r="E382">
        <f>25*2.897</f>
        <v>72.424999999999997</v>
      </c>
      <c r="F382">
        <f>18*4.426</f>
        <v>79.668000000000006</v>
      </c>
      <c r="G382">
        <f>18*4.426</f>
        <v>79.668000000000006</v>
      </c>
      <c r="H382">
        <f>18*4.426</f>
        <v>79.668000000000006</v>
      </c>
      <c r="I382">
        <f>25*3.925</f>
        <v>98.125</v>
      </c>
      <c r="J382">
        <f>25*3.925</f>
        <v>98.125</v>
      </c>
      <c r="K382">
        <f>25*3.925</f>
        <v>98.125</v>
      </c>
      <c r="L382">
        <f>87*1.104</f>
        <v>96.048000000000002</v>
      </c>
      <c r="M382">
        <f>15*6.515</f>
        <v>97.724999999999994</v>
      </c>
      <c r="N382">
        <f>15*6.515</f>
        <v>97.724999999999994</v>
      </c>
      <c r="O382">
        <f>15*6.515</f>
        <v>97.724999999999994</v>
      </c>
    </row>
    <row r="383" spans="1:26" x14ac:dyDescent="0.2">
      <c r="A383" t="s">
        <v>856</v>
      </c>
      <c r="B383" t="s">
        <v>862</v>
      </c>
      <c r="C383">
        <f>SUM(Table1[[#This Row],[1]:[62]])</f>
        <v>1066.2380000000001</v>
      </c>
      <c r="D383">
        <f>9*4.426</f>
        <v>39.834000000000003</v>
      </c>
      <c r="E383">
        <f>12*4.426</f>
        <v>53.112000000000002</v>
      </c>
      <c r="F383">
        <f>16*4.426</f>
        <v>70.816000000000003</v>
      </c>
      <c r="G383">
        <f>5*6.515</f>
        <v>32.574999999999996</v>
      </c>
      <c r="H383">
        <f>8*6.515</f>
        <v>52.12</v>
      </c>
      <c r="I383">
        <f>1*6.515</f>
        <v>6.5149999999999997</v>
      </c>
      <c r="J383">
        <f>13*3.925</f>
        <v>51.024999999999999</v>
      </c>
      <c r="K383">
        <f>22*3.925</f>
        <v>86.35</v>
      </c>
      <c r="L383">
        <f>23*3.634</f>
        <v>83.581999999999994</v>
      </c>
      <c r="M383">
        <f>21*3.634</f>
        <v>76.313999999999993</v>
      </c>
      <c r="N383">
        <f>21*3.634</f>
        <v>76.313999999999993</v>
      </c>
      <c r="O383">
        <f>19*3.957</f>
        <v>75.182999999999993</v>
      </c>
      <c r="P383">
        <f>15*3.957</f>
        <v>59.354999999999997</v>
      </c>
      <c r="Q383">
        <f>24*3.957</f>
        <v>94.967999999999989</v>
      </c>
      <c r="R383">
        <f>11*5.263</f>
        <v>57.893000000000001</v>
      </c>
      <c r="S383">
        <f>14*5.263</f>
        <v>73.682000000000002</v>
      </c>
      <c r="T383">
        <f>4*3.83</f>
        <v>15.32</v>
      </c>
      <c r="U383">
        <f>16*3.83</f>
        <v>61.28</v>
      </c>
    </row>
    <row r="384" spans="1:26" x14ac:dyDescent="0.2">
      <c r="A384" t="s">
        <v>1409</v>
      </c>
      <c r="B384" t="s">
        <v>560</v>
      </c>
      <c r="C384">
        <f>SUM(Table1[[#This Row],[1]:[62]])</f>
        <v>1063.5729999999999</v>
      </c>
      <c r="D384">
        <f>8*3.636</f>
        <v>29.088000000000001</v>
      </c>
      <c r="E384">
        <f>3*3.636</f>
        <v>10.908000000000001</v>
      </c>
      <c r="F384">
        <f>15*3.636</f>
        <v>54.54</v>
      </c>
      <c r="G384">
        <f>18*3.801</f>
        <v>68.418000000000006</v>
      </c>
      <c r="H384">
        <f>20*3.801</f>
        <v>76.02000000000001</v>
      </c>
      <c r="I384">
        <f>22*3.801</f>
        <v>83.622</v>
      </c>
      <c r="J384">
        <f>10*7.004</f>
        <v>70.039999999999992</v>
      </c>
      <c r="K384">
        <f>7*7.004</f>
        <v>49.027999999999999</v>
      </c>
      <c r="L384">
        <f>11*7.004</f>
        <v>77.043999999999997</v>
      </c>
      <c r="M384">
        <f>16*4.411</f>
        <v>70.575999999999993</v>
      </c>
      <c r="N384">
        <f>15*4.411</f>
        <v>66.164999999999992</v>
      </c>
      <c r="O384">
        <f>16*4.411</f>
        <v>70.575999999999993</v>
      </c>
      <c r="P384">
        <f>20*3.156</f>
        <v>63.120000000000005</v>
      </c>
      <c r="Q384">
        <f>18*3.156</f>
        <v>56.808</v>
      </c>
      <c r="R384">
        <f>19*4.185</f>
        <v>79.514999999999986</v>
      </c>
      <c r="S384">
        <f>17*4.185</f>
        <v>71.144999999999996</v>
      </c>
      <c r="T384">
        <f>16*4.185</f>
        <v>66.959999999999994</v>
      </c>
    </row>
    <row r="385" spans="1:22" x14ac:dyDescent="0.2">
      <c r="A385" t="s">
        <v>529</v>
      </c>
      <c r="B385" t="s">
        <v>545</v>
      </c>
      <c r="C385">
        <f>SUM(Table1[[#This Row],[1]:[62]])</f>
        <v>1061.252</v>
      </c>
      <c r="D385">
        <f>17*3.636</f>
        <v>61.812000000000005</v>
      </c>
      <c r="E385">
        <f>1*3.636</f>
        <v>3.6360000000000001</v>
      </c>
      <c r="F385">
        <f>14*3.636</f>
        <v>50.904000000000003</v>
      </c>
      <c r="G385">
        <f>3*3.801</f>
        <v>11.403</v>
      </c>
      <c r="H385">
        <f>2*3.801</f>
        <v>7.6020000000000003</v>
      </c>
      <c r="I385">
        <f>22*3.801</f>
        <v>83.622</v>
      </c>
      <c r="J385">
        <f>10*7.004</f>
        <v>70.039999999999992</v>
      </c>
      <c r="K385">
        <f>12*7.004</f>
        <v>84.048000000000002</v>
      </c>
      <c r="L385">
        <f>11*7.004</f>
        <v>77.043999999999997</v>
      </c>
      <c r="M385">
        <f>16*4.411</f>
        <v>70.575999999999993</v>
      </c>
      <c r="N385">
        <f>15*4.411</f>
        <v>66.164999999999992</v>
      </c>
      <c r="O385">
        <f>16*4.411</f>
        <v>70.575999999999993</v>
      </c>
      <c r="P385">
        <f>20*3.156</f>
        <v>63.120000000000005</v>
      </c>
      <c r="Q385">
        <f>18*3.156</f>
        <v>56.808</v>
      </c>
      <c r="R385">
        <f>21*3.156</f>
        <v>66.275999999999996</v>
      </c>
      <c r="S385">
        <f>19*4.185</f>
        <v>79.514999999999986</v>
      </c>
      <c r="T385">
        <f>17*4.185</f>
        <v>71.144999999999996</v>
      </c>
      <c r="U385">
        <f>16*4.185</f>
        <v>66.959999999999994</v>
      </c>
    </row>
    <row r="386" spans="1:22" x14ac:dyDescent="0.2">
      <c r="A386" t="s">
        <v>603</v>
      </c>
      <c r="B386" t="s">
        <v>604</v>
      </c>
      <c r="C386">
        <f>SUM(Table1[[#This Row],[1]:[62]])</f>
        <v>1059.317</v>
      </c>
      <c r="D386">
        <f>23*2.3</f>
        <v>52.9</v>
      </c>
      <c r="E386">
        <f>23*2.3</f>
        <v>52.9</v>
      </c>
      <c r="F386">
        <f>13*2.3</f>
        <v>29.9</v>
      </c>
      <c r="G386">
        <f>14*5.281</f>
        <v>73.933999999999997</v>
      </c>
      <c r="H386">
        <f>3*5.281</f>
        <v>15.843</v>
      </c>
      <c r="I386">
        <f>15*4.572</f>
        <v>68.58</v>
      </c>
      <c r="J386">
        <f>16*4.572</f>
        <v>73.152000000000001</v>
      </c>
      <c r="K386">
        <f>12*4.572</f>
        <v>54.864000000000004</v>
      </c>
      <c r="L386">
        <f>10*5.39</f>
        <v>53.9</v>
      </c>
      <c r="M386">
        <f>14*5.39</f>
        <v>75.459999999999994</v>
      </c>
      <c r="N386">
        <f>15*5.39</f>
        <v>80.849999999999994</v>
      </c>
      <c r="O386">
        <f>16*5.281</f>
        <v>84.495999999999995</v>
      </c>
      <c r="P386">
        <f>16*5.281</f>
        <v>84.495999999999995</v>
      </c>
      <c r="Q386">
        <f>15*5.281</f>
        <v>79.214999999999989</v>
      </c>
      <c r="R386">
        <f>3*5.419</f>
        <v>16.256999999999998</v>
      </c>
      <c r="S386">
        <f>14*5.419</f>
        <v>75.866</v>
      </c>
      <c r="T386">
        <f>16*5.419</f>
        <v>86.703999999999994</v>
      </c>
    </row>
    <row r="387" spans="1:22" x14ac:dyDescent="0.2">
      <c r="A387" t="s">
        <v>523</v>
      </c>
      <c r="B387" t="s">
        <v>555</v>
      </c>
      <c r="C387">
        <f>SUM(Table1[[#This Row],[1]:[62]])</f>
        <v>1056.375</v>
      </c>
      <c r="D387">
        <f>17*3.636</f>
        <v>61.812000000000005</v>
      </c>
      <c r="E387">
        <f>14*3.636</f>
        <v>50.904000000000003</v>
      </c>
      <c r="F387">
        <f>18*3.801</f>
        <v>68.418000000000006</v>
      </c>
      <c r="G387">
        <f>20*3.801</f>
        <v>76.02000000000001</v>
      </c>
      <c r="H387">
        <f>22*3.801</f>
        <v>83.622</v>
      </c>
      <c r="I387">
        <f>10*7.004</f>
        <v>70.039999999999992</v>
      </c>
      <c r="J387">
        <f>12*7.004</f>
        <v>84.048000000000002</v>
      </c>
      <c r="K387">
        <f>7*7.004</f>
        <v>49.027999999999999</v>
      </c>
      <c r="L387">
        <f>16*4.411</f>
        <v>70.575999999999993</v>
      </c>
      <c r="M387">
        <f>15*4.411</f>
        <v>66.164999999999992</v>
      </c>
      <c r="N387">
        <f>16*4.411</f>
        <v>70.575999999999993</v>
      </c>
      <c r="O387">
        <f>20*3.156</f>
        <v>63.120000000000005</v>
      </c>
      <c r="P387">
        <f>21*3.156</f>
        <v>66.275999999999996</v>
      </c>
      <c r="Q387">
        <f>19*4.185</f>
        <v>79.514999999999986</v>
      </c>
      <c r="R387">
        <f>7*4.185</f>
        <v>29.294999999999998</v>
      </c>
      <c r="S387">
        <f>16*4.185</f>
        <v>66.959999999999994</v>
      </c>
    </row>
    <row r="388" spans="1:22" x14ac:dyDescent="0.2">
      <c r="A388" t="s">
        <v>44</v>
      </c>
      <c r="B388" t="s">
        <v>934</v>
      </c>
      <c r="C388">
        <f>SUM(Table1[[#This Row],[1]:[62]])</f>
        <v>1056.2299999999998</v>
      </c>
      <c r="D388">
        <f>20*2.897</f>
        <v>57.94</v>
      </c>
      <c r="E388">
        <f>20*2.897</f>
        <v>57.94</v>
      </c>
      <c r="F388">
        <f>15*4.426</f>
        <v>66.39</v>
      </c>
      <c r="G388">
        <f>15*4.426</f>
        <v>66.39</v>
      </c>
      <c r="H388">
        <f>15*4.426</f>
        <v>66.39</v>
      </c>
      <c r="I388">
        <f>1*3.925</f>
        <v>3.9249999999999998</v>
      </c>
      <c r="J388">
        <f>10*3.925</f>
        <v>39.25</v>
      </c>
      <c r="K388">
        <f>75*1.104</f>
        <v>82.800000000000011</v>
      </c>
      <c r="L388">
        <f>12*6.515</f>
        <v>78.179999999999993</v>
      </c>
      <c r="M388">
        <f>12*6.515</f>
        <v>78.179999999999993</v>
      </c>
      <c r="N388">
        <f>20*3.634</f>
        <v>72.679999999999993</v>
      </c>
      <c r="O388">
        <f>6*3.634</f>
        <v>21.803999999999998</v>
      </c>
      <c r="P388">
        <f>20*3.634</f>
        <v>72.679999999999993</v>
      </c>
      <c r="Q388">
        <f>19*2.874</f>
        <v>54.606000000000002</v>
      </c>
      <c r="R388">
        <f>25*3.161</f>
        <v>79.025000000000006</v>
      </c>
      <c r="S388">
        <f>25*3.161</f>
        <v>79.025000000000006</v>
      </c>
      <c r="T388">
        <f>25*3.161</f>
        <v>79.025000000000006</v>
      </c>
    </row>
    <row r="389" spans="1:22" x14ac:dyDescent="0.2">
      <c r="B389" t="s">
        <v>732</v>
      </c>
      <c r="C389">
        <f>SUM(Table1[[#This Row],[1]:[62]])</f>
        <v>1053.875</v>
      </c>
      <c r="D389">
        <f>11*5.807</f>
        <v>63.877000000000002</v>
      </c>
      <c r="E389">
        <f>11*5.807</f>
        <v>63.877000000000002</v>
      </c>
      <c r="F389">
        <f>16*3.587</f>
        <v>57.392000000000003</v>
      </c>
      <c r="G389">
        <f>16*3.587</f>
        <v>57.392000000000003</v>
      </c>
      <c r="H389">
        <f>17*3.587</f>
        <v>60.979000000000006</v>
      </c>
      <c r="I389">
        <f>13*4.674</f>
        <v>60.762000000000008</v>
      </c>
      <c r="J389">
        <f>10*4.674</f>
        <v>46.74</v>
      </c>
      <c r="K389">
        <f>15*4.563</f>
        <v>68.444999999999993</v>
      </c>
      <c r="L389">
        <f>14*4.563</f>
        <v>63.881999999999998</v>
      </c>
      <c r="M389">
        <f>21*3.587</f>
        <v>75.326999999999998</v>
      </c>
      <c r="N389">
        <f>21*3.587</f>
        <v>75.326999999999998</v>
      </c>
      <c r="O389">
        <f>21*3.587</f>
        <v>75.326999999999998</v>
      </c>
      <c r="P389">
        <f>14*4.563</f>
        <v>63.881999999999998</v>
      </c>
      <c r="Q389">
        <f>12*5.807</f>
        <v>69.683999999999997</v>
      </c>
      <c r="R389">
        <f>13*5.807</f>
        <v>75.491</v>
      </c>
      <c r="S389">
        <f>13*5.807</f>
        <v>75.491</v>
      </c>
    </row>
    <row r="390" spans="1:22" x14ac:dyDescent="0.2">
      <c r="A390" t="s">
        <v>66</v>
      </c>
      <c r="B390" t="s">
        <v>1304</v>
      </c>
      <c r="C390">
        <f>SUM(Table1[[#This Row],[1]:[62]])</f>
        <v>1052.6619999999998</v>
      </c>
      <c r="D390">
        <f>20*2.897</f>
        <v>57.94</v>
      </c>
      <c r="E390">
        <f>20*2.897</f>
        <v>57.94</v>
      </c>
      <c r="F390">
        <f>15*4.426</f>
        <v>66.39</v>
      </c>
      <c r="G390">
        <f>15*4.426</f>
        <v>66.39</v>
      </c>
      <c r="H390">
        <f>15*4.426</f>
        <v>66.39</v>
      </c>
      <c r="I390">
        <f>15*3.925</f>
        <v>58.875</v>
      </c>
      <c r="J390">
        <f>9*3.925</f>
        <v>35.324999999999996</v>
      </c>
      <c r="K390">
        <f>75*1.104</f>
        <v>82.800000000000011</v>
      </c>
      <c r="L390">
        <f>12*6.515</f>
        <v>78.179999999999993</v>
      </c>
      <c r="M390">
        <f>12*6.515</f>
        <v>78.179999999999993</v>
      </c>
      <c r="N390">
        <f>20*3.634</f>
        <v>72.679999999999993</v>
      </c>
      <c r="O390">
        <f>20*3.634</f>
        <v>72.679999999999993</v>
      </c>
      <c r="P390">
        <f>20*3.634</f>
        <v>72.679999999999993</v>
      </c>
      <c r="Q390">
        <f>1*2.874</f>
        <v>2.8740000000000001</v>
      </c>
      <c r="R390">
        <f>25*3.161</f>
        <v>79.025000000000006</v>
      </c>
      <c r="S390">
        <f>8*3.161</f>
        <v>25.288</v>
      </c>
      <c r="T390">
        <f>25*3.161</f>
        <v>79.025000000000006</v>
      </c>
    </row>
    <row r="391" spans="1:22" x14ac:dyDescent="0.2">
      <c r="A391" t="s">
        <v>363</v>
      </c>
      <c r="B391" t="s">
        <v>350</v>
      </c>
      <c r="C391">
        <f>SUM(Table1[[#This Row],[1]:[62]])</f>
        <v>1051.9390000000001</v>
      </c>
      <c r="D391">
        <f>20*4.309</f>
        <v>86.18</v>
      </c>
      <c r="E391">
        <f>13*4.309</f>
        <v>56.017000000000003</v>
      </c>
      <c r="F391">
        <f>18*4.309</f>
        <v>77.561999999999998</v>
      </c>
      <c r="G391">
        <f>3*3.443</f>
        <v>10.329000000000001</v>
      </c>
      <c r="H391">
        <f>15*3.443</f>
        <v>51.645000000000003</v>
      </c>
      <c r="I391">
        <f>22*3.443</f>
        <v>75.745999999999995</v>
      </c>
      <c r="J391">
        <f>15*3.493</f>
        <v>52.394999999999996</v>
      </c>
      <c r="K391">
        <f>22*3.493</f>
        <v>76.846000000000004</v>
      </c>
      <c r="L391">
        <f>7*3.443</f>
        <v>24.100999999999999</v>
      </c>
      <c r="M391">
        <f>22*3.443</f>
        <v>75.745999999999995</v>
      </c>
      <c r="N391">
        <f>5*4.309</f>
        <v>21.545000000000002</v>
      </c>
      <c r="O391">
        <f>12*4.309</f>
        <v>51.707999999999998</v>
      </c>
      <c r="P391">
        <f>20*4.309</f>
        <v>86.18</v>
      </c>
      <c r="Q391">
        <f>14*4.309</f>
        <v>60.326000000000001</v>
      </c>
      <c r="R391">
        <f>13*4.309</f>
        <v>56.017000000000003</v>
      </c>
      <c r="S391">
        <f>18*4.309</f>
        <v>77.561999999999998</v>
      </c>
      <c r="T391">
        <f>11*4.309</f>
        <v>47.399000000000001</v>
      </c>
      <c r="U391">
        <f>6*4.309</f>
        <v>25.853999999999999</v>
      </c>
      <c r="V391">
        <f>9*4.309</f>
        <v>38.780999999999999</v>
      </c>
    </row>
    <row r="392" spans="1:22" x14ac:dyDescent="0.2">
      <c r="A392" t="s">
        <v>660</v>
      </c>
      <c r="B392" t="s">
        <v>723</v>
      </c>
      <c r="C392">
        <f>SUM(Table1[[#This Row],[1]:[62]])</f>
        <v>1049.1740000000002</v>
      </c>
      <c r="D392">
        <f>14*4.563</f>
        <v>63.881999999999998</v>
      </c>
      <c r="E392">
        <f>14*4.563</f>
        <v>63.881999999999998</v>
      </c>
      <c r="F392">
        <f>11*4.563</f>
        <v>50.192999999999998</v>
      </c>
      <c r="G392">
        <f>5*4.563</f>
        <v>22.814999999999998</v>
      </c>
      <c r="H392">
        <f>14*4.563</f>
        <v>63.881999999999998</v>
      </c>
      <c r="I392">
        <f>11*5.807</f>
        <v>63.877000000000002</v>
      </c>
      <c r="J392">
        <f>11*5.807</f>
        <v>63.877000000000002</v>
      </c>
      <c r="K392">
        <f>17*3.587</f>
        <v>60.979000000000006</v>
      </c>
      <c r="L392">
        <f>17*3.587</f>
        <v>60.979000000000006</v>
      </c>
      <c r="M392">
        <f>17*3.587</f>
        <v>60.979000000000006</v>
      </c>
      <c r="N392">
        <f>13*4.674</f>
        <v>60.762000000000008</v>
      </c>
      <c r="O392">
        <f>13*4.674</f>
        <v>60.762000000000008</v>
      </c>
      <c r="P392">
        <f>12*4.801</f>
        <v>57.612000000000002</v>
      </c>
      <c r="Q392">
        <f>13*4.801</f>
        <v>62.413000000000004</v>
      </c>
      <c r="R392">
        <f>16*5.807</f>
        <v>92.912000000000006</v>
      </c>
      <c r="S392">
        <f>12*5.807</f>
        <v>69.683999999999997</v>
      </c>
      <c r="T392">
        <f>12*5.807</f>
        <v>69.683999999999997</v>
      </c>
    </row>
    <row r="393" spans="1:22" x14ac:dyDescent="0.2">
      <c r="A393" t="s">
        <v>217</v>
      </c>
      <c r="B393" t="s">
        <v>1419</v>
      </c>
      <c r="C393">
        <f>SUM(Table1[[#This Row],[1]:[62]])</f>
        <v>1048.885</v>
      </c>
      <c r="D393">
        <f>15*4.326</f>
        <v>64.89</v>
      </c>
      <c r="E393">
        <f>16*4.326</f>
        <v>69.215999999999994</v>
      </c>
      <c r="F393">
        <f>12*4.326</f>
        <v>51.911999999999992</v>
      </c>
      <c r="G393">
        <f>9*4.326</f>
        <v>38.933999999999997</v>
      </c>
      <c r="H393">
        <f>14*4.326</f>
        <v>60.563999999999993</v>
      </c>
      <c r="I393">
        <f>15*4.326</f>
        <v>64.89</v>
      </c>
      <c r="J393">
        <f>10*4.241</f>
        <v>42.41</v>
      </c>
      <c r="K393">
        <f>17*4.241</f>
        <v>72.096999999999994</v>
      </c>
      <c r="L393">
        <f>14*4.241</f>
        <v>59.373999999999995</v>
      </c>
      <c r="M393">
        <f>12*4.212</f>
        <v>50.543999999999997</v>
      </c>
      <c r="N393">
        <f>16*4.212</f>
        <v>67.391999999999996</v>
      </c>
      <c r="O393">
        <f>10*5.922</f>
        <v>59.22</v>
      </c>
      <c r="P393">
        <f>12*5.922</f>
        <v>71.063999999999993</v>
      </c>
      <c r="Q393">
        <f>12*5.922</f>
        <v>71.063999999999993</v>
      </c>
      <c r="R393">
        <f>13*5.403</f>
        <v>70.23899999999999</v>
      </c>
      <c r="S393">
        <f>13*5.403</f>
        <v>70.23899999999999</v>
      </c>
      <c r="T393">
        <f>12*5.403</f>
        <v>64.835999999999999</v>
      </c>
    </row>
    <row r="394" spans="1:22" x14ac:dyDescent="0.2">
      <c r="A394" t="s">
        <v>462</v>
      </c>
      <c r="B394" t="s">
        <v>463</v>
      </c>
      <c r="C394">
        <f>SUM(Table1[[#This Row],[1]:[62]])</f>
        <v>1041.2979999999998</v>
      </c>
      <c r="D394">
        <f>17*4.01</f>
        <v>68.17</v>
      </c>
      <c r="E394">
        <f>16*4.01</f>
        <v>64.16</v>
      </c>
      <c r="F394">
        <f>13*4.01</f>
        <v>52.129999999999995</v>
      </c>
      <c r="G394">
        <f>18*4.01</f>
        <v>72.179999999999993</v>
      </c>
      <c r="H394">
        <f>12*5.451</f>
        <v>65.411999999999992</v>
      </c>
      <c r="I394">
        <f>13*5.451</f>
        <v>70.863</v>
      </c>
      <c r="J394">
        <f>15*5.451</f>
        <v>81.765000000000001</v>
      </c>
      <c r="K394">
        <f>12*5.451</f>
        <v>65.411999999999992</v>
      </c>
      <c r="L394">
        <f>16*4.318</f>
        <v>69.087999999999994</v>
      </c>
      <c r="M394">
        <f>17*4.318</f>
        <v>73.405999999999992</v>
      </c>
      <c r="N394">
        <f>17*4.318</f>
        <v>73.405999999999992</v>
      </c>
      <c r="O394">
        <f>17*4.318</f>
        <v>73.405999999999992</v>
      </c>
      <c r="P394">
        <f>5*3.26</f>
        <v>16.299999999999997</v>
      </c>
      <c r="Q394">
        <f>21*3.26</f>
        <v>68.459999999999994</v>
      </c>
      <c r="R394">
        <f>19*3.26</f>
        <v>61.94</v>
      </c>
      <c r="S394">
        <f>20*3.26</f>
        <v>65.199999999999989</v>
      </c>
    </row>
    <row r="395" spans="1:22" x14ac:dyDescent="0.2">
      <c r="A395" t="s">
        <v>1420</v>
      </c>
      <c r="B395" t="s">
        <v>501</v>
      </c>
      <c r="C395">
        <f>SUM(Table1[[#This Row],[1]:[62]])</f>
        <v>1041.2879999999998</v>
      </c>
      <c r="D395">
        <f>17*4.01</f>
        <v>68.17</v>
      </c>
      <c r="E395">
        <f>16*4.01</f>
        <v>64.16</v>
      </c>
      <c r="F395">
        <f>13*4.01</f>
        <v>52.129999999999995</v>
      </c>
      <c r="G395">
        <f>17*4.01</f>
        <v>68.17</v>
      </c>
      <c r="H395">
        <f>12*5.451</f>
        <v>65.411999999999992</v>
      </c>
      <c r="I395">
        <f>13*5.451</f>
        <v>70.863</v>
      </c>
      <c r="J395">
        <f>15*5.451</f>
        <v>81.765000000000001</v>
      </c>
      <c r="K395">
        <f>12*5.451</f>
        <v>65.411999999999992</v>
      </c>
      <c r="L395">
        <f>15*4.318</f>
        <v>64.77</v>
      </c>
      <c r="M395">
        <f>16*4.318</f>
        <v>69.087999999999994</v>
      </c>
      <c r="N395">
        <f>17*4.318</f>
        <v>73.405999999999992</v>
      </c>
      <c r="O395">
        <f>17*4.318</f>
        <v>73.405999999999992</v>
      </c>
      <c r="P395">
        <f>15*4.318</f>
        <v>64.77</v>
      </c>
      <c r="Q395">
        <f>17*4.318</f>
        <v>73.405999999999992</v>
      </c>
      <c r="R395">
        <f>3*4.318</f>
        <v>12.953999999999999</v>
      </c>
      <c r="S395">
        <f>17*4.318</f>
        <v>73.405999999999992</v>
      </c>
    </row>
    <row r="396" spans="1:22" x14ac:dyDescent="0.2">
      <c r="A396" t="s">
        <v>1421</v>
      </c>
      <c r="B396" t="s">
        <v>449</v>
      </c>
      <c r="C396">
        <f>SUM(Table1[[#This Row],[1]:[62]])</f>
        <v>1040.5349999999996</v>
      </c>
      <c r="D396">
        <f>1*4.326</f>
        <v>4.3259999999999996</v>
      </c>
      <c r="E396">
        <f>16*4.326</f>
        <v>69.215999999999994</v>
      </c>
      <c r="F396">
        <f>12*4.326</f>
        <v>51.911999999999992</v>
      </c>
      <c r="G396">
        <f>12*4.326</f>
        <v>51.911999999999992</v>
      </c>
      <c r="H396">
        <f>14*4.326</f>
        <v>60.563999999999993</v>
      </c>
      <c r="I396">
        <f>15*4.326</f>
        <v>64.89</v>
      </c>
      <c r="J396">
        <f>17*4.241</f>
        <v>72.096999999999994</v>
      </c>
      <c r="K396">
        <f>17*4.241</f>
        <v>72.096999999999994</v>
      </c>
      <c r="L396">
        <f>14*4.241</f>
        <v>59.373999999999995</v>
      </c>
      <c r="M396">
        <f>12*4.212</f>
        <v>50.543999999999997</v>
      </c>
      <c r="N396">
        <f>16*4.212</f>
        <v>67.391999999999996</v>
      </c>
      <c r="O396">
        <f>11*4.212</f>
        <v>46.331999999999994</v>
      </c>
      <c r="P396">
        <f>12*5.922</f>
        <v>71.063999999999993</v>
      </c>
      <c r="Q396">
        <f>12*5.922</f>
        <v>71.063999999999993</v>
      </c>
      <c r="R396">
        <f>12*5.922</f>
        <v>71.063999999999993</v>
      </c>
      <c r="S396">
        <f>13*5.403</f>
        <v>70.23899999999999</v>
      </c>
      <c r="T396">
        <f>4*5.403</f>
        <v>21.611999999999998</v>
      </c>
      <c r="U396">
        <f>12*5.403</f>
        <v>64.835999999999999</v>
      </c>
    </row>
    <row r="397" spans="1:22" x14ac:dyDescent="0.2">
      <c r="A397" t="s">
        <v>680</v>
      </c>
      <c r="B397" t="s">
        <v>681</v>
      </c>
      <c r="C397">
        <f>SUM(Table1[[#This Row],[1]:[62]])</f>
        <v>1039.8419999999999</v>
      </c>
      <c r="D397">
        <f>14*4.563</f>
        <v>63.881999999999998</v>
      </c>
      <c r="E397">
        <f>11*4.563</f>
        <v>50.192999999999998</v>
      </c>
      <c r="F397">
        <f>14*4.563</f>
        <v>63.881999999999998</v>
      </c>
      <c r="G397">
        <f>11*5.807</f>
        <v>63.877000000000002</v>
      </c>
      <c r="H397">
        <f>11*5.807</f>
        <v>63.877000000000002</v>
      </c>
      <c r="I397">
        <f>13*4.674</f>
        <v>60.762000000000008</v>
      </c>
      <c r="J397">
        <f>11*4.674</f>
        <v>51.414000000000001</v>
      </c>
      <c r="K397">
        <f>12*4.801</f>
        <v>57.612000000000002</v>
      </c>
      <c r="L397">
        <f>13*4.801</f>
        <v>62.413000000000004</v>
      </c>
      <c r="M397">
        <f>10*4.563</f>
        <v>45.629999999999995</v>
      </c>
      <c r="N397">
        <f>12*4.563</f>
        <v>54.756</v>
      </c>
      <c r="O397">
        <f>10*4.563</f>
        <v>45.629999999999995</v>
      </c>
      <c r="P397">
        <f>12*4.563</f>
        <v>54.756</v>
      </c>
      <c r="Q397">
        <f>10*4.563</f>
        <v>45.629999999999995</v>
      </c>
      <c r="R397">
        <f>12*4.563</f>
        <v>54.756</v>
      </c>
      <c r="S397">
        <f>10*4.563</f>
        <v>45.629999999999995</v>
      </c>
      <c r="T397">
        <f>12*4.563</f>
        <v>54.756</v>
      </c>
      <c r="U397">
        <f>10*4.563</f>
        <v>45.629999999999995</v>
      </c>
      <c r="V397">
        <f>12*4.563</f>
        <v>54.756</v>
      </c>
    </row>
    <row r="398" spans="1:22" x14ac:dyDescent="0.2">
      <c r="A398" t="s">
        <v>144</v>
      </c>
      <c r="B398" t="s">
        <v>145</v>
      </c>
      <c r="C398">
        <f>SUM(Table1[[#This Row],[1]:[62]])</f>
        <v>1037.057</v>
      </c>
      <c r="D398">
        <f>1*5.822</f>
        <v>5.8220000000000001</v>
      </c>
      <c r="E398">
        <f>10*5.822</f>
        <v>58.22</v>
      </c>
      <c r="F398">
        <f>16*5.822</f>
        <v>93.152000000000001</v>
      </c>
      <c r="G398">
        <f>12*5.793</f>
        <v>69.516000000000005</v>
      </c>
      <c r="H398">
        <f>8*5.793</f>
        <v>46.344000000000001</v>
      </c>
      <c r="I398">
        <f>10*6.12</f>
        <v>61.2</v>
      </c>
      <c r="J398">
        <f>15*6.12</f>
        <v>91.8</v>
      </c>
      <c r="K398">
        <f>25*2.897</f>
        <v>72.424999999999997</v>
      </c>
      <c r="L398">
        <f>25*2.897</f>
        <v>72.424999999999997</v>
      </c>
      <c r="M398">
        <f>17*4.426</f>
        <v>75.242000000000004</v>
      </c>
      <c r="N398">
        <f>18*4.426</f>
        <v>79.668000000000006</v>
      </c>
      <c r="O398">
        <f>18*4.426</f>
        <v>79.668000000000006</v>
      </c>
      <c r="P398">
        <f>9*3.925</f>
        <v>35.324999999999996</v>
      </c>
      <c r="Q398">
        <f>25*3.925</f>
        <v>98.125</v>
      </c>
      <c r="R398">
        <f>25*3.925</f>
        <v>98.125</v>
      </c>
    </row>
    <row r="399" spans="1:22" x14ac:dyDescent="0.2">
      <c r="A399" t="s">
        <v>1310</v>
      </c>
      <c r="B399" t="s">
        <v>1311</v>
      </c>
      <c r="C399">
        <f>SUM(Table1[[#This Row],[1]:[62]])</f>
        <v>1033.855</v>
      </c>
      <c r="D399">
        <f>20*2.897</f>
        <v>57.94</v>
      </c>
      <c r="E399">
        <f>20*2.897</f>
        <v>57.94</v>
      </c>
      <c r="F399">
        <f>15*4.426</f>
        <v>66.39</v>
      </c>
      <c r="G399">
        <f>15*4.426</f>
        <v>66.39</v>
      </c>
      <c r="H399">
        <f>15*4.426</f>
        <v>66.39</v>
      </c>
      <c r="I399">
        <f>1*3.925</f>
        <v>3.9249999999999998</v>
      </c>
      <c r="J399">
        <f>15*3.925</f>
        <v>58.875</v>
      </c>
      <c r="K399">
        <f>63*1.104</f>
        <v>69.552000000000007</v>
      </c>
      <c r="L399">
        <f>12*6.515</f>
        <v>78.179999999999993</v>
      </c>
      <c r="M399">
        <f>12*6.515</f>
        <v>78.179999999999993</v>
      </c>
      <c r="N399">
        <f>20*3.634</f>
        <v>72.679999999999993</v>
      </c>
      <c r="O399">
        <f>9*3.634</f>
        <v>32.705999999999996</v>
      </c>
      <c r="P399">
        <f>20*3.634</f>
        <v>72.679999999999993</v>
      </c>
      <c r="Q399">
        <f>5*2.874</f>
        <v>14.370000000000001</v>
      </c>
      <c r="R399">
        <f>20*2.874</f>
        <v>57.480000000000004</v>
      </c>
      <c r="S399">
        <f>24*3.161</f>
        <v>75.864000000000004</v>
      </c>
      <c r="T399">
        <f>8*3.161</f>
        <v>25.288</v>
      </c>
      <c r="U399">
        <f>25*3.161</f>
        <v>79.025000000000006</v>
      </c>
    </row>
    <row r="400" spans="1:22" x14ac:dyDescent="0.2">
      <c r="A400" t="s">
        <v>533</v>
      </c>
      <c r="B400" t="s">
        <v>565</v>
      </c>
      <c r="C400">
        <f>SUM(Table1[[#This Row],[1]:[62]])</f>
        <v>1032.461</v>
      </c>
      <c r="D400">
        <f>14*3.636</f>
        <v>50.904000000000003</v>
      </c>
      <c r="E400">
        <f>1*3.636</f>
        <v>3.6360000000000001</v>
      </c>
      <c r="F400">
        <f>13*3.636</f>
        <v>47.268000000000001</v>
      </c>
      <c r="G400">
        <f>18*3.801</f>
        <v>68.418000000000006</v>
      </c>
      <c r="H400">
        <f>20*3.801</f>
        <v>76.02000000000001</v>
      </c>
      <c r="I400">
        <f>22*3.801</f>
        <v>83.622</v>
      </c>
      <c r="J400">
        <f>10*7.004</f>
        <v>70.039999999999992</v>
      </c>
      <c r="K400">
        <f>5*7.004</f>
        <v>35.019999999999996</v>
      </c>
      <c r="L400">
        <f>16*4.411</f>
        <v>70.575999999999993</v>
      </c>
      <c r="M400">
        <f>15*4.411</f>
        <v>66.164999999999992</v>
      </c>
      <c r="N400">
        <f>16*4.411</f>
        <v>70.575999999999993</v>
      </c>
      <c r="O400">
        <f>2*3.156</f>
        <v>6.3120000000000003</v>
      </c>
      <c r="P400">
        <f>18*3.156</f>
        <v>56.808</v>
      </c>
      <c r="Q400">
        <f>21*3.156</f>
        <v>66.275999999999996</v>
      </c>
      <c r="R400">
        <f>19*4.185</f>
        <v>79.514999999999986</v>
      </c>
      <c r="S400">
        <f>1*4.185</f>
        <v>4.1849999999999996</v>
      </c>
      <c r="T400">
        <f>16*4.185</f>
        <v>66.959999999999994</v>
      </c>
      <c r="U400">
        <f>8*6.12</f>
        <v>48.96</v>
      </c>
      <c r="V400">
        <f>10*6.12</f>
        <v>61.2</v>
      </c>
    </row>
    <row r="401" spans="1:22" x14ac:dyDescent="0.2">
      <c r="A401" t="s">
        <v>432</v>
      </c>
      <c r="B401" t="s">
        <v>433</v>
      </c>
      <c r="C401">
        <f>SUM(Table1[[#This Row],[1]:[62]])</f>
        <v>1030.8059999999996</v>
      </c>
      <c r="D401">
        <f>16*4.326</f>
        <v>69.215999999999994</v>
      </c>
      <c r="E401">
        <f>12*4.326</f>
        <v>51.911999999999992</v>
      </c>
      <c r="F401">
        <f>12*4.326</f>
        <v>51.911999999999992</v>
      </c>
      <c r="G401">
        <f>14*4.326</f>
        <v>60.563999999999993</v>
      </c>
      <c r="H401">
        <f>15*4.326</f>
        <v>64.89</v>
      </c>
      <c r="I401">
        <f>17*4.241</f>
        <v>72.096999999999994</v>
      </c>
      <c r="J401">
        <f>17*4.241</f>
        <v>72.096999999999994</v>
      </c>
      <c r="K401">
        <f>14*4.241</f>
        <v>59.373999999999995</v>
      </c>
      <c r="L401">
        <f>12*4.212</f>
        <v>50.543999999999997</v>
      </c>
      <c r="M401">
        <f>16*4.212</f>
        <v>67.391999999999996</v>
      </c>
      <c r="N401">
        <f>11*4.212</f>
        <v>46.331999999999994</v>
      </c>
      <c r="O401">
        <f>12*5.922</f>
        <v>71.063999999999993</v>
      </c>
      <c r="P401">
        <f>12*5.922</f>
        <v>71.063999999999993</v>
      </c>
      <c r="Q401">
        <f>12*5.922</f>
        <v>71.063999999999993</v>
      </c>
      <c r="R401">
        <f>13*5.403</f>
        <v>70.23899999999999</v>
      </c>
      <c r="S401">
        <f>3*5.403</f>
        <v>16.209</v>
      </c>
      <c r="T401">
        <f>12*5.403</f>
        <v>64.835999999999999</v>
      </c>
    </row>
    <row r="402" spans="1:22" x14ac:dyDescent="0.2">
      <c r="A402" t="s">
        <v>691</v>
      </c>
      <c r="B402" t="s">
        <v>76</v>
      </c>
      <c r="C402">
        <f>SUM(Table1[[#This Row],[1]:[62]])</f>
        <v>1028.519</v>
      </c>
      <c r="D402">
        <f>14*4.563</f>
        <v>63.881999999999998</v>
      </c>
      <c r="E402">
        <f>14*4.563</f>
        <v>63.881999999999998</v>
      </c>
      <c r="F402">
        <f>11*4.563</f>
        <v>50.192999999999998</v>
      </c>
      <c r="G402">
        <f>5*4.563</f>
        <v>22.814999999999998</v>
      </c>
      <c r="H402">
        <f>14*4.563</f>
        <v>63.881999999999998</v>
      </c>
      <c r="I402">
        <f>11*5.807</f>
        <v>63.877000000000002</v>
      </c>
      <c r="J402">
        <f>11*5.807</f>
        <v>63.877000000000002</v>
      </c>
      <c r="K402">
        <f>17*3.587</f>
        <v>60.979000000000006</v>
      </c>
      <c r="L402">
        <f>17*3.587</f>
        <v>60.979000000000006</v>
      </c>
      <c r="M402">
        <f>17*3.587</f>
        <v>60.979000000000006</v>
      </c>
      <c r="N402">
        <f>13*4.674</f>
        <v>60.762000000000008</v>
      </c>
      <c r="O402">
        <f>10*4.674</f>
        <v>46.74</v>
      </c>
      <c r="P402">
        <f>12*4.801</f>
        <v>57.612000000000002</v>
      </c>
      <c r="Q402">
        <f>13*4.801</f>
        <v>62.413000000000004</v>
      </c>
      <c r="R402">
        <f>14*4.801</f>
        <v>67.213999999999999</v>
      </c>
      <c r="S402">
        <f>14*4.801</f>
        <v>67.213999999999999</v>
      </c>
      <c r="T402">
        <f>19*4.801</f>
        <v>91.219000000000008</v>
      </c>
    </row>
    <row r="403" spans="1:22" x14ac:dyDescent="0.2">
      <c r="A403" t="s">
        <v>596</v>
      </c>
      <c r="B403" t="s">
        <v>565</v>
      </c>
      <c r="C403">
        <f>SUM(Table1[[#This Row],[1]:[62]])</f>
        <v>1024.4420000000002</v>
      </c>
      <c r="D403">
        <f>24*2.3</f>
        <v>55.199999999999996</v>
      </c>
      <c r="E403">
        <f>23*2.3</f>
        <v>52.9</v>
      </c>
      <c r="F403">
        <f>23*2.3</f>
        <v>52.9</v>
      </c>
      <c r="G403">
        <f>24*2.3</f>
        <v>55.199999999999996</v>
      </c>
      <c r="H403">
        <f>14*4.563</f>
        <v>63.881999999999998</v>
      </c>
      <c r="I403">
        <f>14*4.563</f>
        <v>63.881999999999998</v>
      </c>
      <c r="J403">
        <f>11*4.563</f>
        <v>50.192999999999998</v>
      </c>
      <c r="K403">
        <f>5*4.563</f>
        <v>22.814999999999998</v>
      </c>
      <c r="L403">
        <f>14*4.563</f>
        <v>63.881999999999998</v>
      </c>
      <c r="M403">
        <f>11*5.807</f>
        <v>63.877000000000002</v>
      </c>
      <c r="N403">
        <f>11*5.807</f>
        <v>63.877000000000002</v>
      </c>
      <c r="O403">
        <f>17*3.587</f>
        <v>60.979000000000006</v>
      </c>
      <c r="P403">
        <f>17*3.587</f>
        <v>60.979000000000006</v>
      </c>
      <c r="Q403">
        <f>17*3.587</f>
        <v>60.979000000000006</v>
      </c>
      <c r="R403">
        <f>13*4.674</f>
        <v>60.762000000000008</v>
      </c>
      <c r="S403">
        <f>13*4.674</f>
        <v>60.762000000000008</v>
      </c>
      <c r="T403">
        <f>13*4.801</f>
        <v>62.413000000000004</v>
      </c>
      <c r="U403">
        <f>8*6.12</f>
        <v>48.96</v>
      </c>
    </row>
    <row r="404" spans="1:22" x14ac:dyDescent="0.2">
      <c r="A404" t="s">
        <v>812</v>
      </c>
      <c r="B404" t="s">
        <v>825</v>
      </c>
      <c r="C404">
        <f>SUM(Table1[[#This Row],[1]:[62]])</f>
        <v>1018.569</v>
      </c>
      <c r="D404">
        <f>13*4.426</f>
        <v>57.538000000000004</v>
      </c>
      <c r="E404">
        <f>15*4.426</f>
        <v>66.39</v>
      </c>
      <c r="F404">
        <f>15*4.426</f>
        <v>66.39</v>
      </c>
      <c r="G404">
        <f>11*6.515</f>
        <v>71.664999999999992</v>
      </c>
      <c r="H404">
        <f>12*6.515</f>
        <v>78.179999999999993</v>
      </c>
      <c r="I404">
        <f>5*6.515</f>
        <v>32.574999999999996</v>
      </c>
      <c r="J404">
        <f>21*3.634</f>
        <v>76.313999999999993</v>
      </c>
      <c r="K404">
        <f>21*3.634</f>
        <v>76.313999999999993</v>
      </c>
      <c r="L404">
        <f>16*3.621</f>
        <v>57.936</v>
      </c>
      <c r="M404">
        <f>19*3.621</f>
        <v>68.799000000000007</v>
      </c>
      <c r="N404">
        <f>19*3.957</f>
        <v>75.182999999999993</v>
      </c>
      <c r="O404">
        <f>17*3.957</f>
        <v>67.268999999999991</v>
      </c>
      <c r="P404">
        <f>12*5.263</f>
        <v>63.155999999999999</v>
      </c>
      <c r="Q404">
        <f>21*3.83</f>
        <v>80.430000000000007</v>
      </c>
      <c r="R404">
        <f>21*3.83</f>
        <v>80.430000000000007</v>
      </c>
    </row>
    <row r="405" spans="1:22" x14ac:dyDescent="0.2">
      <c r="A405" t="s">
        <v>360</v>
      </c>
      <c r="B405" t="s">
        <v>347</v>
      </c>
      <c r="C405">
        <f>SUM(Table1[[#This Row],[1]:[62]])</f>
        <v>1015.5060000000001</v>
      </c>
      <c r="D405">
        <f>20*4.309</f>
        <v>86.18</v>
      </c>
      <c r="E405">
        <f>1*4.309</f>
        <v>4.3090000000000002</v>
      </c>
      <c r="F405">
        <f>3*3.443</f>
        <v>10.329000000000001</v>
      </c>
      <c r="G405">
        <f>15*3.443</f>
        <v>51.645000000000003</v>
      </c>
      <c r="H405">
        <f>17*3.443</f>
        <v>58.530999999999999</v>
      </c>
      <c r="I405">
        <f>22*3.493</f>
        <v>76.846000000000004</v>
      </c>
      <c r="J405">
        <f>15*3.493</f>
        <v>52.394999999999996</v>
      </c>
      <c r="K405">
        <f>14*3.493</f>
        <v>48.902000000000001</v>
      </c>
      <c r="L405">
        <f>2*3.443</f>
        <v>6.8860000000000001</v>
      </c>
      <c r="M405">
        <f>14*3.443</f>
        <v>48.201999999999998</v>
      </c>
      <c r="N405">
        <f>22*3.443</f>
        <v>75.745999999999995</v>
      </c>
      <c r="O405">
        <f>20*4.309</f>
        <v>86.18</v>
      </c>
      <c r="P405">
        <f>12*4.309</f>
        <v>51.707999999999998</v>
      </c>
      <c r="Q405">
        <f>20*4.309</f>
        <v>86.18</v>
      </c>
      <c r="R405">
        <f>17*4.309</f>
        <v>73.253</v>
      </c>
      <c r="S405">
        <f>13*4.309</f>
        <v>56.017000000000003</v>
      </c>
      <c r="T405">
        <f>18*4.309</f>
        <v>77.561999999999998</v>
      </c>
      <c r="U405">
        <f>6*4.309</f>
        <v>25.853999999999999</v>
      </c>
      <c r="V405">
        <f>9*4.309</f>
        <v>38.780999999999999</v>
      </c>
    </row>
    <row r="406" spans="1:22" x14ac:dyDescent="0.2">
      <c r="A406" t="s">
        <v>757</v>
      </c>
      <c r="B406" t="s">
        <v>758</v>
      </c>
      <c r="C406">
        <f>SUM(Table1[[#This Row],[1]:[62]])</f>
        <v>1008.5170000000003</v>
      </c>
      <c r="D406">
        <f>9*3.363</f>
        <v>30.266999999999999</v>
      </c>
      <c r="E406">
        <f>17*3.363</f>
        <v>57.170999999999999</v>
      </c>
      <c r="F406">
        <f>19*3.363</f>
        <v>63.896999999999998</v>
      </c>
      <c r="G406">
        <f>19*3.904</f>
        <v>74.176000000000002</v>
      </c>
      <c r="H406">
        <f>19*3.909</f>
        <v>74.271000000000001</v>
      </c>
      <c r="I406">
        <f>15*3.909</f>
        <v>58.634999999999998</v>
      </c>
      <c r="J406">
        <f>20*3.909</f>
        <v>78.179999999999993</v>
      </c>
      <c r="K406">
        <f>18*3.909</f>
        <v>70.361999999999995</v>
      </c>
      <c r="L406">
        <f>12*3.909</f>
        <v>46.908000000000001</v>
      </c>
      <c r="M406">
        <f>15*4.304</f>
        <v>64.56</v>
      </c>
      <c r="N406">
        <f>17*4.304</f>
        <v>73.168000000000006</v>
      </c>
      <c r="O406">
        <f>15*4.304</f>
        <v>64.56</v>
      </c>
      <c r="P406">
        <f>15*2.93</f>
        <v>43.95</v>
      </c>
      <c r="Q406">
        <f>15*2.93</f>
        <v>43.95</v>
      </c>
      <c r="R406">
        <f>15*2.93</f>
        <v>43.95</v>
      </c>
      <c r="S406">
        <f>14*4.304</f>
        <v>60.256</v>
      </c>
      <c r="T406">
        <f>14*4.304</f>
        <v>60.256</v>
      </c>
    </row>
    <row r="407" spans="1:22" x14ac:dyDescent="0.2">
      <c r="A407" t="s">
        <v>1343</v>
      </c>
      <c r="B407" t="s">
        <v>1344</v>
      </c>
      <c r="C407">
        <f>SUM(Table1[[#This Row],[1]:[62]])</f>
        <v>1006.6489999999997</v>
      </c>
      <c r="D407">
        <f>12*4.426</f>
        <v>53.112000000000002</v>
      </c>
      <c r="E407">
        <f>12*4.426</f>
        <v>53.112000000000002</v>
      </c>
      <c r="F407">
        <f>12*4.426</f>
        <v>53.112000000000002</v>
      </c>
      <c r="G407">
        <f>20*3.83</f>
        <v>76.599999999999994</v>
      </c>
      <c r="H407">
        <f>20*3.83</f>
        <v>76.599999999999994</v>
      </c>
      <c r="I407">
        <f>20*3.83</f>
        <v>76.599999999999994</v>
      </c>
      <c r="J407">
        <f>20*3.634</f>
        <v>72.679999999999993</v>
      </c>
      <c r="K407">
        <f>17*3.634</f>
        <v>61.777999999999999</v>
      </c>
      <c r="L407">
        <f>20*3.634</f>
        <v>72.679999999999993</v>
      </c>
      <c r="M407">
        <f>20*3.634</f>
        <v>72.679999999999993</v>
      </c>
      <c r="N407">
        <f>10*6.515</f>
        <v>65.149999999999991</v>
      </c>
      <c r="O407">
        <f>10*6.515</f>
        <v>65.149999999999991</v>
      </c>
      <c r="P407">
        <f>10*6.515</f>
        <v>65.149999999999991</v>
      </c>
      <c r="Q407">
        <f>15*3.161</f>
        <v>47.414999999999999</v>
      </c>
      <c r="R407">
        <f>15*3.161</f>
        <v>47.414999999999999</v>
      </c>
      <c r="S407">
        <f>15*3.161</f>
        <v>47.414999999999999</v>
      </c>
    </row>
    <row r="408" spans="1:22" x14ac:dyDescent="0.2">
      <c r="A408" t="s">
        <v>458</v>
      </c>
      <c r="B408" t="s">
        <v>513</v>
      </c>
      <c r="C408">
        <f>SUM(Table1[[#This Row],[1]:[62]])</f>
        <v>1004.3689999999999</v>
      </c>
      <c r="D408">
        <f>17*4.01</f>
        <v>68.17</v>
      </c>
      <c r="E408">
        <f>16*4.01</f>
        <v>64.16</v>
      </c>
      <c r="F408">
        <f>13*4.01</f>
        <v>52.129999999999995</v>
      </c>
      <c r="G408">
        <f>18*4.01</f>
        <v>72.179999999999993</v>
      </c>
      <c r="H408">
        <f>12*5.451</f>
        <v>65.411999999999992</v>
      </c>
      <c r="I408">
        <f>13*5.451</f>
        <v>70.863</v>
      </c>
      <c r="J408">
        <f>16*5.451</f>
        <v>87.215999999999994</v>
      </c>
      <c r="K408">
        <f>12*5.451</f>
        <v>65.411999999999992</v>
      </c>
      <c r="L408">
        <f>16*4.318</f>
        <v>69.087999999999994</v>
      </c>
      <c r="M408">
        <f>17*4.318</f>
        <v>73.405999999999992</v>
      </c>
      <c r="N408">
        <f>17*4.318</f>
        <v>73.405999999999992</v>
      </c>
      <c r="O408">
        <f>17*4.318</f>
        <v>73.405999999999992</v>
      </c>
      <c r="P408">
        <f>13*3.26</f>
        <v>42.379999999999995</v>
      </c>
      <c r="Q408">
        <f>19*3.26</f>
        <v>61.94</v>
      </c>
      <c r="R408">
        <f>20*3.26</f>
        <v>65.199999999999989</v>
      </c>
    </row>
    <row r="409" spans="1:22" x14ac:dyDescent="0.2">
      <c r="A409" t="s">
        <v>528</v>
      </c>
      <c r="B409" t="s">
        <v>561</v>
      </c>
      <c r="C409">
        <f>SUM(Table1[[#This Row],[1]:[62]])</f>
        <v>1003.3</v>
      </c>
      <c r="D409">
        <f>17*3.636</f>
        <v>61.812000000000005</v>
      </c>
      <c r="E409">
        <f>14*3.636</f>
        <v>50.904000000000003</v>
      </c>
      <c r="F409">
        <f>15*3.636</f>
        <v>54.54</v>
      </c>
      <c r="G409">
        <f>3*3.801</f>
        <v>11.403</v>
      </c>
      <c r="H409">
        <f>2*3.801</f>
        <v>7.6020000000000003</v>
      </c>
      <c r="I409">
        <f>5*3.801</f>
        <v>19.005000000000003</v>
      </c>
      <c r="J409">
        <f>10*7.004</f>
        <v>70.039999999999992</v>
      </c>
      <c r="K409">
        <f>10*7.004</f>
        <v>70.039999999999992</v>
      </c>
      <c r="L409">
        <f>11*7.004</f>
        <v>77.043999999999997</v>
      </c>
      <c r="M409">
        <f>7*4.411</f>
        <v>30.876999999999995</v>
      </c>
      <c r="N409">
        <f>15*4.411</f>
        <v>66.164999999999992</v>
      </c>
      <c r="O409">
        <f>16*4.411</f>
        <v>70.575999999999993</v>
      </c>
      <c r="P409">
        <f>20*3.156</f>
        <v>63.120000000000005</v>
      </c>
      <c r="Q409">
        <f>21*3.156</f>
        <v>66.275999999999996</v>
      </c>
      <c r="R409">
        <f>21*3.156</f>
        <v>66.275999999999996</v>
      </c>
      <c r="S409">
        <f>19*4.185</f>
        <v>79.514999999999986</v>
      </c>
      <c r="T409">
        <f>17*4.185</f>
        <v>71.144999999999996</v>
      </c>
      <c r="U409">
        <f>16*4.185</f>
        <v>66.959999999999994</v>
      </c>
    </row>
    <row r="410" spans="1:22" x14ac:dyDescent="0.2">
      <c r="A410" t="s">
        <v>1330</v>
      </c>
      <c r="B410" t="s">
        <v>1331</v>
      </c>
      <c r="C410">
        <f>SUM(Table1[[#This Row],[1]:[62]])</f>
        <v>1000.3269999999997</v>
      </c>
      <c r="D410">
        <f t="shared" ref="D410:F411" si="8">12*4.426</f>
        <v>53.112000000000002</v>
      </c>
      <c r="E410">
        <f t="shared" si="8"/>
        <v>53.112000000000002</v>
      </c>
      <c r="F410">
        <f t="shared" si="8"/>
        <v>53.112000000000002</v>
      </c>
      <c r="G410">
        <f t="shared" ref="G410:I411" si="9">20*3.83</f>
        <v>76.599999999999994</v>
      </c>
      <c r="H410">
        <f t="shared" si="9"/>
        <v>76.599999999999994</v>
      </c>
      <c r="I410">
        <f t="shared" si="9"/>
        <v>76.599999999999994</v>
      </c>
      <c r="J410">
        <f>20*3.634</f>
        <v>72.679999999999993</v>
      </c>
      <c r="K410">
        <f>17*3.634</f>
        <v>61.777999999999999</v>
      </c>
      <c r="L410">
        <f>20*3.634</f>
        <v>72.679999999999993</v>
      </c>
      <c r="M410">
        <f>20*3.634</f>
        <v>72.679999999999993</v>
      </c>
      <c r="N410">
        <f t="shared" ref="N410:P411" si="10">10*6.515</f>
        <v>65.149999999999991</v>
      </c>
      <c r="O410">
        <f t="shared" si="10"/>
        <v>65.149999999999991</v>
      </c>
      <c r="P410">
        <f t="shared" si="10"/>
        <v>65.149999999999991</v>
      </c>
      <c r="Q410">
        <f>15*3.161</f>
        <v>47.414999999999999</v>
      </c>
      <c r="R410">
        <f>15*3.161</f>
        <v>47.414999999999999</v>
      </c>
      <c r="S410">
        <f>13*3.161</f>
        <v>41.093000000000004</v>
      </c>
    </row>
    <row r="411" spans="1:22" x14ac:dyDescent="0.2">
      <c r="A411" t="s">
        <v>1010</v>
      </c>
      <c r="B411" t="s">
        <v>1327</v>
      </c>
      <c r="C411">
        <f>SUM(Table1[[#This Row],[1]:[62]])</f>
        <v>1000.3269999999997</v>
      </c>
      <c r="D411">
        <f t="shared" si="8"/>
        <v>53.112000000000002</v>
      </c>
      <c r="E411">
        <f t="shared" si="8"/>
        <v>53.112000000000002</v>
      </c>
      <c r="F411">
        <f t="shared" si="8"/>
        <v>53.112000000000002</v>
      </c>
      <c r="G411">
        <f t="shared" si="9"/>
        <v>76.599999999999994</v>
      </c>
      <c r="H411">
        <f t="shared" si="9"/>
        <v>76.599999999999994</v>
      </c>
      <c r="I411">
        <f t="shared" si="9"/>
        <v>76.599999999999994</v>
      </c>
      <c r="J411">
        <f>20*3.634</f>
        <v>72.679999999999993</v>
      </c>
      <c r="K411">
        <f>17*3.634</f>
        <v>61.777999999999999</v>
      </c>
      <c r="L411">
        <f>20*3.634</f>
        <v>72.679999999999993</v>
      </c>
      <c r="M411">
        <f>20*3.634</f>
        <v>72.679999999999993</v>
      </c>
      <c r="N411">
        <f t="shared" si="10"/>
        <v>65.149999999999991</v>
      </c>
      <c r="O411">
        <f t="shared" si="10"/>
        <v>65.149999999999991</v>
      </c>
      <c r="P411">
        <f t="shared" si="10"/>
        <v>65.149999999999991</v>
      </c>
      <c r="Q411">
        <f>15*3.161</f>
        <v>47.414999999999999</v>
      </c>
      <c r="R411">
        <f>15*3.161</f>
        <v>47.414999999999999</v>
      </c>
      <c r="S411">
        <f>13*3.161</f>
        <v>41.093000000000004</v>
      </c>
    </row>
    <row r="412" spans="1:22" x14ac:dyDescent="0.2">
      <c r="A412" t="s">
        <v>746</v>
      </c>
      <c r="B412" t="s">
        <v>755</v>
      </c>
      <c r="C412">
        <f>SUM(Table1[[#This Row],[1]:[62]])</f>
        <v>999.00399999999991</v>
      </c>
      <c r="D412">
        <f>14*5.281</f>
        <v>73.933999999999997</v>
      </c>
      <c r="E412">
        <f>15*5.281</f>
        <v>79.214999999999989</v>
      </c>
      <c r="F412">
        <f>5*5.281</f>
        <v>26.404999999999998</v>
      </c>
      <c r="G412">
        <f>16*4.572</f>
        <v>73.152000000000001</v>
      </c>
      <c r="H412">
        <f>12*4.572</f>
        <v>54.864000000000004</v>
      </c>
      <c r="I412">
        <f>10*5.39</f>
        <v>53.9</v>
      </c>
      <c r="J412">
        <f>14*5.39</f>
        <v>75.459999999999994</v>
      </c>
      <c r="K412">
        <f>15*5.39</f>
        <v>80.849999999999994</v>
      </c>
      <c r="L412">
        <f>16*5.281</f>
        <v>84.495999999999995</v>
      </c>
      <c r="M412">
        <f>16*5.281</f>
        <v>84.495999999999995</v>
      </c>
      <c r="N412">
        <f>15*5.281</f>
        <v>79.214999999999989</v>
      </c>
      <c r="O412">
        <f>13*5.419</f>
        <v>70.446999999999989</v>
      </c>
      <c r="P412">
        <f>14*5.419</f>
        <v>75.866</v>
      </c>
      <c r="Q412">
        <f>16*5.419</f>
        <v>86.703999999999994</v>
      </c>
    </row>
    <row r="413" spans="1:22" x14ac:dyDescent="0.2">
      <c r="A413" t="s">
        <v>244</v>
      </c>
      <c r="B413" t="s">
        <v>902</v>
      </c>
      <c r="C413">
        <f>SUM(Table1[[#This Row],[1]:[62]])</f>
        <v>996.26499999999999</v>
      </c>
      <c r="D413">
        <f>13*5.451</f>
        <v>70.863</v>
      </c>
      <c r="E413">
        <f>11*5.451</f>
        <v>59.960999999999999</v>
      </c>
      <c r="F413">
        <f>13*6.174</f>
        <v>80.262</v>
      </c>
      <c r="G413">
        <f>13*6.174</f>
        <v>80.262</v>
      </c>
      <c r="H413">
        <f>13*5.412</f>
        <v>70.355999999999995</v>
      </c>
      <c r="I413">
        <f>7*4.361</f>
        <v>30.526999999999997</v>
      </c>
      <c r="J413">
        <f>17*4.361</f>
        <v>74.137</v>
      </c>
      <c r="K413">
        <f>16*4.361</f>
        <v>69.775999999999996</v>
      </c>
      <c r="L413">
        <f>17*4.259</f>
        <v>72.403000000000006</v>
      </c>
      <c r="M413">
        <f>17*4.259</f>
        <v>72.403000000000006</v>
      </c>
      <c r="N413">
        <f>14*4.94</f>
        <v>69.160000000000011</v>
      </c>
      <c r="O413">
        <f>14*4.94</f>
        <v>69.160000000000011</v>
      </c>
      <c r="P413">
        <f>13*6.201</f>
        <v>80.613</v>
      </c>
      <c r="Q413">
        <f>18*4.381</f>
        <v>78.858000000000004</v>
      </c>
      <c r="R413">
        <f>4*4.381</f>
        <v>17.524000000000001</v>
      </c>
    </row>
    <row r="414" spans="1:22" x14ac:dyDescent="0.2">
      <c r="A414" t="s">
        <v>524</v>
      </c>
      <c r="B414" t="s">
        <v>551</v>
      </c>
      <c r="C414">
        <f>SUM(Table1[[#This Row],[1]:[62]])</f>
        <v>995.40800000000002</v>
      </c>
      <c r="D414">
        <f>14*3.636</f>
        <v>50.904000000000003</v>
      </c>
      <c r="E414">
        <f>15*3.636</f>
        <v>54.54</v>
      </c>
      <c r="F414">
        <f>12*3.801</f>
        <v>45.612000000000002</v>
      </c>
      <c r="G414">
        <f>20*3.801</f>
        <v>76.02000000000001</v>
      </c>
      <c r="H414">
        <f>22*3.801</f>
        <v>83.622</v>
      </c>
      <c r="I414">
        <f>10*7.004</f>
        <v>70.039999999999992</v>
      </c>
      <c r="J414">
        <f>5*7.004</f>
        <v>35.019999999999996</v>
      </c>
      <c r="K414">
        <f>16*4.411</f>
        <v>70.575999999999993</v>
      </c>
      <c r="L414">
        <f>15*4.411</f>
        <v>66.164999999999992</v>
      </c>
      <c r="M414">
        <f>16*4.411</f>
        <v>70.575999999999993</v>
      </c>
      <c r="N414">
        <f>20*3.156</f>
        <v>63.120000000000005</v>
      </c>
      <c r="O414">
        <f>12*3.156</f>
        <v>37.872</v>
      </c>
      <c r="P414">
        <f>21*3.156</f>
        <v>66.275999999999996</v>
      </c>
      <c r="Q414">
        <f>19*4.185</f>
        <v>79.514999999999986</v>
      </c>
      <c r="R414">
        <f>14*4.185</f>
        <v>58.589999999999996</v>
      </c>
      <c r="S414">
        <f>16*4.185</f>
        <v>66.959999999999994</v>
      </c>
    </row>
    <row r="415" spans="1:22" x14ac:dyDescent="0.2">
      <c r="A415" t="s">
        <v>815</v>
      </c>
      <c r="B415" t="s">
        <v>1329</v>
      </c>
      <c r="C415">
        <f>SUM(Table1[[#This Row],[1]:[62]])</f>
        <v>989.98499999999967</v>
      </c>
      <c r="D415">
        <f>12*4.426</f>
        <v>53.112000000000002</v>
      </c>
      <c r="E415">
        <f>12*4.426</f>
        <v>53.112000000000002</v>
      </c>
      <c r="F415">
        <f>12*4.426</f>
        <v>53.112000000000002</v>
      </c>
      <c r="G415">
        <f>20*3.83</f>
        <v>76.599999999999994</v>
      </c>
      <c r="H415">
        <f>20*3.83</f>
        <v>76.599999999999994</v>
      </c>
      <c r="I415">
        <f>20*3.83</f>
        <v>76.599999999999994</v>
      </c>
      <c r="J415">
        <f>20*3.634</f>
        <v>72.679999999999993</v>
      </c>
      <c r="K415">
        <f>16*3.634</f>
        <v>58.143999999999998</v>
      </c>
      <c r="L415">
        <f>20*3.634</f>
        <v>72.679999999999993</v>
      </c>
      <c r="M415">
        <f>20*3.634</f>
        <v>72.679999999999993</v>
      </c>
      <c r="N415">
        <f>8*6.515</f>
        <v>52.12</v>
      </c>
      <c r="O415">
        <f>10*6.515</f>
        <v>65.149999999999991</v>
      </c>
      <c r="P415">
        <f>10*6.515</f>
        <v>65.149999999999991</v>
      </c>
      <c r="Q415">
        <f t="shared" ref="Q415:S416" si="11">15*3.161</f>
        <v>47.414999999999999</v>
      </c>
      <c r="R415">
        <f t="shared" si="11"/>
        <v>47.414999999999999</v>
      </c>
      <c r="S415">
        <f t="shared" si="11"/>
        <v>47.414999999999999</v>
      </c>
    </row>
    <row r="416" spans="1:22" x14ac:dyDescent="0.2">
      <c r="A416" t="s">
        <v>170</v>
      </c>
      <c r="B416" t="s">
        <v>1324</v>
      </c>
      <c r="C416">
        <f>SUM(Table1[[#This Row],[1]:[62]])</f>
        <v>985.98099999999977</v>
      </c>
      <c r="D416">
        <f>12*6.515</f>
        <v>78.179999999999993</v>
      </c>
      <c r="E416">
        <f>12*6.515</f>
        <v>78.179999999999993</v>
      </c>
      <c r="F416">
        <f>12*4.426</f>
        <v>53.112000000000002</v>
      </c>
      <c r="G416">
        <f>12*4.426</f>
        <v>53.112000000000002</v>
      </c>
      <c r="H416">
        <f>20*3.83</f>
        <v>76.599999999999994</v>
      </c>
      <c r="I416">
        <f>20*3.83</f>
        <v>76.599999999999994</v>
      </c>
      <c r="J416">
        <f>20*3.83</f>
        <v>76.599999999999994</v>
      </c>
      <c r="K416">
        <f>20*3.634</f>
        <v>72.679999999999993</v>
      </c>
      <c r="L416">
        <f>16*3.634</f>
        <v>58.143999999999998</v>
      </c>
      <c r="M416">
        <f>19*3.634</f>
        <v>69.045999999999992</v>
      </c>
      <c r="N416">
        <f>13*3.634</f>
        <v>47.241999999999997</v>
      </c>
      <c r="O416">
        <f>6*6.515</f>
        <v>39.089999999999996</v>
      </c>
      <c r="P416">
        <f>10*6.515</f>
        <v>65.149999999999991</v>
      </c>
      <c r="Q416">
        <f t="shared" si="11"/>
        <v>47.414999999999999</v>
      </c>
      <c r="R416">
        <f t="shared" si="11"/>
        <v>47.414999999999999</v>
      </c>
      <c r="S416">
        <f t="shared" si="11"/>
        <v>47.414999999999999</v>
      </c>
    </row>
    <row r="417" spans="1:20" x14ac:dyDescent="0.2">
      <c r="A417" t="s">
        <v>218</v>
      </c>
      <c r="B417" t="s">
        <v>759</v>
      </c>
      <c r="C417">
        <f>SUM(Table1[[#This Row],[1]:[62]])</f>
        <v>982.78800000000001</v>
      </c>
      <c r="D417">
        <f>9*3.363</f>
        <v>30.266999999999999</v>
      </c>
      <c r="E417">
        <f>17*3.363</f>
        <v>57.170999999999999</v>
      </c>
      <c r="F417">
        <f>19*3.363</f>
        <v>63.896999999999998</v>
      </c>
      <c r="G417">
        <f>19*3.909</f>
        <v>74.271000000000001</v>
      </c>
      <c r="H417">
        <f>19*3.909</f>
        <v>74.271000000000001</v>
      </c>
      <c r="I417">
        <f>15*3.909</f>
        <v>58.634999999999998</v>
      </c>
      <c r="J417">
        <f>20*3.909</f>
        <v>78.179999999999993</v>
      </c>
      <c r="K417">
        <f>18*3.909</f>
        <v>70.361999999999995</v>
      </c>
      <c r="L417">
        <f>12*3.909</f>
        <v>46.908000000000001</v>
      </c>
      <c r="M417">
        <f>9*4.304</f>
        <v>38.736000000000004</v>
      </c>
      <c r="N417">
        <f>17*4.304</f>
        <v>73.168000000000006</v>
      </c>
      <c r="O417">
        <f>15*4.304</f>
        <v>64.56</v>
      </c>
      <c r="P417">
        <f>15*2.93</f>
        <v>43.95</v>
      </c>
      <c r="Q417">
        <f>15*2.93</f>
        <v>43.95</v>
      </c>
      <c r="R417">
        <f>15*2.93</f>
        <v>43.95</v>
      </c>
      <c r="S417">
        <f>14*4.304</f>
        <v>60.256</v>
      </c>
      <c r="T417">
        <f>14*4.304</f>
        <v>60.256</v>
      </c>
    </row>
    <row r="418" spans="1:20" x14ac:dyDescent="0.2">
      <c r="A418" t="s">
        <v>249</v>
      </c>
      <c r="B418" t="s">
        <v>250</v>
      </c>
      <c r="C418">
        <f>SUM(Table1[[#This Row],[1]:[62]])</f>
        <v>980.12599999999998</v>
      </c>
      <c r="D418">
        <f>13*5.451</f>
        <v>70.863</v>
      </c>
      <c r="E418">
        <f>11*5.451</f>
        <v>59.960999999999999</v>
      </c>
      <c r="F418">
        <f>9*6.174</f>
        <v>55.566000000000003</v>
      </c>
      <c r="G418">
        <f>13*6.174</f>
        <v>80.262</v>
      </c>
      <c r="H418">
        <f>13*5.412</f>
        <v>70.355999999999995</v>
      </c>
      <c r="I418">
        <f>17*4.361</f>
        <v>74.137</v>
      </c>
      <c r="J418">
        <f>17*4.361</f>
        <v>74.137</v>
      </c>
      <c r="K418">
        <f>13*4.361</f>
        <v>56.692999999999998</v>
      </c>
      <c r="L418">
        <f>17*4.259</f>
        <v>72.403000000000006</v>
      </c>
      <c r="M418">
        <f>17*4.259</f>
        <v>72.403000000000006</v>
      </c>
      <c r="N418">
        <f>14*4.94</f>
        <v>69.160000000000011</v>
      </c>
      <c r="O418">
        <f>14*4.94</f>
        <v>69.160000000000011</v>
      </c>
      <c r="P418">
        <f>12*6.201</f>
        <v>74.411999999999992</v>
      </c>
      <c r="Q418">
        <f>13*6.201</f>
        <v>80.613</v>
      </c>
    </row>
    <row r="419" spans="1:20" x14ac:dyDescent="0.2">
      <c r="A419" t="s">
        <v>1325</v>
      </c>
      <c r="B419" t="s">
        <v>1304</v>
      </c>
      <c r="C419">
        <f>SUM(Table1[[#This Row],[1]:[62]])</f>
        <v>978.53499999999974</v>
      </c>
      <c r="D419">
        <f>8*6.515</f>
        <v>52.12</v>
      </c>
      <c r="E419">
        <f>12*4.426</f>
        <v>53.112000000000002</v>
      </c>
      <c r="F419">
        <f>12*4.426</f>
        <v>53.112000000000002</v>
      </c>
      <c r="G419">
        <f>12*4.426</f>
        <v>53.112000000000002</v>
      </c>
      <c r="H419">
        <f>19*3.83</f>
        <v>72.77</v>
      </c>
      <c r="I419">
        <f>20*3.83</f>
        <v>76.599999999999994</v>
      </c>
      <c r="J419">
        <f>1*3.83</f>
        <v>3.83</v>
      </c>
      <c r="K419">
        <f>20*3.634</f>
        <v>72.679999999999993</v>
      </c>
      <c r="L419">
        <f>16*3.634</f>
        <v>58.143999999999998</v>
      </c>
      <c r="M419">
        <f>20*3.634</f>
        <v>72.679999999999993</v>
      </c>
      <c r="N419">
        <f>20*3.634</f>
        <v>72.679999999999993</v>
      </c>
      <c r="O419">
        <f>10*6.515</f>
        <v>65.149999999999991</v>
      </c>
      <c r="P419">
        <f>10*6.515</f>
        <v>65.149999999999991</v>
      </c>
      <c r="Q419">
        <f>10*6.515</f>
        <v>65.149999999999991</v>
      </c>
      <c r="R419">
        <f>15*3.161</f>
        <v>47.414999999999999</v>
      </c>
      <c r="S419">
        <f>15*3.161</f>
        <v>47.414999999999999</v>
      </c>
      <c r="T419">
        <f>15*3.161</f>
        <v>47.414999999999999</v>
      </c>
    </row>
    <row r="420" spans="1:20" x14ac:dyDescent="0.2">
      <c r="A420" t="s">
        <v>910</v>
      </c>
      <c r="B420" t="s">
        <v>916</v>
      </c>
      <c r="C420">
        <f>SUM(Table1[[#This Row],[1]:[62]])</f>
        <v>978.53199999999993</v>
      </c>
      <c r="D420">
        <f>4*3.703</f>
        <v>14.811999999999999</v>
      </c>
      <c r="E420">
        <f>16*3.703</f>
        <v>59.247999999999998</v>
      </c>
      <c r="F420">
        <f>17*3.703</f>
        <v>62.951000000000001</v>
      </c>
      <c r="G420">
        <f>15*4.563</f>
        <v>68.444999999999993</v>
      </c>
      <c r="H420">
        <f>15*4.563</f>
        <v>68.444999999999993</v>
      </c>
      <c r="I420">
        <f>5*5.807</f>
        <v>29.035000000000004</v>
      </c>
      <c r="J420">
        <f>13*5.807</f>
        <v>75.491</v>
      </c>
      <c r="K420">
        <f>22*3.587</f>
        <v>78.914000000000001</v>
      </c>
      <c r="L420">
        <f>22*3.587</f>
        <v>78.914000000000001</v>
      </c>
      <c r="M420">
        <f>22*3.587</f>
        <v>78.914000000000001</v>
      </c>
      <c r="N420">
        <f>15*4.563</f>
        <v>68.444999999999993</v>
      </c>
      <c r="O420">
        <f>15*4.563</f>
        <v>68.444999999999993</v>
      </c>
      <c r="P420">
        <f>13*5.807</f>
        <v>75.491</v>
      </c>
      <c r="Q420">
        <f>13*5.807</f>
        <v>75.491</v>
      </c>
      <c r="R420">
        <f>13*5.807</f>
        <v>75.491</v>
      </c>
    </row>
    <row r="421" spans="1:20" x14ac:dyDescent="0.2">
      <c r="A421" t="s">
        <v>1087</v>
      </c>
      <c r="B421" t="s">
        <v>1088</v>
      </c>
      <c r="C421">
        <f>SUM(Table1[[#This Row],[1]:[62]])</f>
        <v>977.54499999999996</v>
      </c>
      <c r="D421">
        <f>8*3.925</f>
        <v>31.4</v>
      </c>
      <c r="E421">
        <f>35*3.925</f>
        <v>137.375</v>
      </c>
      <c r="F421">
        <f>45*2.647</f>
        <v>119.11499999999999</v>
      </c>
      <c r="G421">
        <f>75*2.012</f>
        <v>150.9</v>
      </c>
      <c r="H421">
        <f>33*3.634</f>
        <v>119.922</v>
      </c>
      <c r="I421">
        <f>74*1.439</f>
        <v>106.486</v>
      </c>
      <c r="J421">
        <f>34*3.602</f>
        <v>122.46799999999999</v>
      </c>
      <c r="K421">
        <f>22*3.602</f>
        <v>79.244</v>
      </c>
      <c r="L421">
        <f>35*3.161</f>
        <v>110.63500000000001</v>
      </c>
    </row>
    <row r="422" spans="1:20" x14ac:dyDescent="0.2">
      <c r="A422" t="s">
        <v>794</v>
      </c>
      <c r="B422" t="s">
        <v>1422</v>
      </c>
      <c r="C422">
        <f>SUM(Table1[[#This Row],[1]:[62]])</f>
        <v>975.96599999999978</v>
      </c>
      <c r="D422">
        <f>11*5.543</f>
        <v>60.972999999999999</v>
      </c>
      <c r="E422">
        <f>13*5.543</f>
        <v>72.058999999999997</v>
      </c>
      <c r="F422">
        <f>6*5.543</f>
        <v>33.258000000000003</v>
      </c>
      <c r="G422">
        <f>3*4.554</f>
        <v>13.662000000000001</v>
      </c>
      <c r="H422">
        <f>14*4.554</f>
        <v>63.756</v>
      </c>
      <c r="I422">
        <f>15*4.554</f>
        <v>68.31</v>
      </c>
      <c r="J422">
        <f>14*3.754</f>
        <v>52.555999999999997</v>
      </c>
      <c r="K422">
        <f>14*3.754</f>
        <v>52.555999999999997</v>
      </c>
      <c r="L422">
        <f>13*5.543</f>
        <v>72.058999999999997</v>
      </c>
      <c r="M422">
        <f>13*5.543</f>
        <v>72.058999999999997</v>
      </c>
      <c r="N422">
        <f>13*5.543</f>
        <v>72.058999999999997</v>
      </c>
      <c r="O422">
        <f>13*5.543</f>
        <v>72.058999999999997</v>
      </c>
      <c r="P422">
        <f>12*5.543</f>
        <v>66.516000000000005</v>
      </c>
      <c r="Q422">
        <f>13*5.543</f>
        <v>72.058999999999997</v>
      </c>
      <c r="R422">
        <f>13*5.281</f>
        <v>68.652999999999992</v>
      </c>
      <c r="S422">
        <f>12*5.281</f>
        <v>63.372</v>
      </c>
    </row>
    <row r="423" spans="1:20" x14ac:dyDescent="0.2">
      <c r="A423" t="s">
        <v>368</v>
      </c>
      <c r="B423" t="s">
        <v>369</v>
      </c>
      <c r="C423">
        <f>SUM(Table1[[#This Row],[1]:[62]])</f>
        <v>975.13</v>
      </c>
      <c r="D423">
        <f>20*3.443</f>
        <v>68.86</v>
      </c>
      <c r="E423">
        <f>15*3.443</f>
        <v>51.645000000000003</v>
      </c>
      <c r="F423">
        <f>22*3.443</f>
        <v>75.745999999999995</v>
      </c>
      <c r="G423">
        <f>22*3.493</f>
        <v>76.846000000000004</v>
      </c>
      <c r="H423">
        <f>11*3.493</f>
        <v>38.423000000000002</v>
      </c>
      <c r="I423">
        <f>22*3.493</f>
        <v>76.846000000000004</v>
      </c>
      <c r="J423">
        <f>21*3.443</f>
        <v>72.302999999999997</v>
      </c>
      <c r="K423">
        <f>4*3.443</f>
        <v>13.772</v>
      </c>
      <c r="L423">
        <f>4*3.443</f>
        <v>13.772</v>
      </c>
      <c r="M423">
        <f>20*4.309</f>
        <v>86.18</v>
      </c>
      <c r="N423">
        <f>12*4.309</f>
        <v>51.707999999999998</v>
      </c>
      <c r="O423">
        <f>20*4.309</f>
        <v>86.18</v>
      </c>
      <c r="P423">
        <f>17*4.309</f>
        <v>73.253</v>
      </c>
      <c r="Q423">
        <f>18*4.309</f>
        <v>77.561999999999998</v>
      </c>
      <c r="R423">
        <f>11*4.309</f>
        <v>47.399000000000001</v>
      </c>
      <c r="S423">
        <f>6*4.309</f>
        <v>25.853999999999999</v>
      </c>
      <c r="T423">
        <f>9*4.309</f>
        <v>38.780999999999999</v>
      </c>
    </row>
    <row r="424" spans="1:20" x14ac:dyDescent="0.2">
      <c r="A424" t="s">
        <v>1423</v>
      </c>
      <c r="B424" t="s">
        <v>763</v>
      </c>
      <c r="C424">
        <f>SUM(Table1[[#This Row],[1]:[62]])</f>
        <v>967.2510000000002</v>
      </c>
      <c r="D424">
        <f>7*3.363</f>
        <v>23.541</v>
      </c>
      <c r="E424">
        <f>17*3.363</f>
        <v>57.170999999999999</v>
      </c>
      <c r="F424">
        <f>18*3.363</f>
        <v>60.533999999999999</v>
      </c>
      <c r="G424">
        <f>19*3.909</f>
        <v>74.271000000000001</v>
      </c>
      <c r="H424">
        <f>7*3.909</f>
        <v>27.363</v>
      </c>
      <c r="I424">
        <f>15*3.909</f>
        <v>58.634999999999998</v>
      </c>
      <c r="J424">
        <f>20*3.909</f>
        <v>78.179999999999993</v>
      </c>
      <c r="K424">
        <f>18*3.909</f>
        <v>70.361999999999995</v>
      </c>
      <c r="L424">
        <f>16*3.909</f>
        <v>62.543999999999997</v>
      </c>
      <c r="M424">
        <f>15*4.304</f>
        <v>64.56</v>
      </c>
      <c r="N424">
        <f>17*4.304</f>
        <v>73.168000000000006</v>
      </c>
      <c r="O424">
        <f>15*4.304</f>
        <v>64.56</v>
      </c>
      <c r="P424">
        <f>15*2.93</f>
        <v>43.95</v>
      </c>
      <c r="Q424">
        <f>15*2.93</f>
        <v>43.95</v>
      </c>
      <c r="R424">
        <f>15*2.93</f>
        <v>43.95</v>
      </c>
      <c r="S424">
        <f>14*4.304</f>
        <v>60.256</v>
      </c>
      <c r="T424">
        <f>14*4.304</f>
        <v>60.256</v>
      </c>
    </row>
    <row r="425" spans="1:20" x14ac:dyDescent="0.2">
      <c r="A425" t="s">
        <v>427</v>
      </c>
      <c r="B425" t="s">
        <v>450</v>
      </c>
      <c r="C425">
        <f>SUM(Table1[[#This Row],[1]:[62]])</f>
        <v>967.22099999999989</v>
      </c>
      <c r="D425">
        <f>15*4.326</f>
        <v>64.89</v>
      </c>
      <c r="E425">
        <f>16*4.326</f>
        <v>69.215999999999994</v>
      </c>
      <c r="F425">
        <f>12*4.326</f>
        <v>51.911999999999992</v>
      </c>
      <c r="G425">
        <f>12*4.326</f>
        <v>51.911999999999992</v>
      </c>
      <c r="H425">
        <f>17*4.241</f>
        <v>72.096999999999994</v>
      </c>
      <c r="I425">
        <f>17*4.241</f>
        <v>72.096999999999994</v>
      </c>
      <c r="J425">
        <f>14*4.241</f>
        <v>59.373999999999995</v>
      </c>
      <c r="K425">
        <f>12*4.212</f>
        <v>50.543999999999997</v>
      </c>
      <c r="L425">
        <f>16*4.212</f>
        <v>67.391999999999996</v>
      </c>
      <c r="M425">
        <f>9*4.212</f>
        <v>37.908000000000001</v>
      </c>
      <c r="N425">
        <f>12*5.922</f>
        <v>71.063999999999993</v>
      </c>
      <c r="O425">
        <f>12*5.922</f>
        <v>71.063999999999993</v>
      </c>
      <c r="P425">
        <f>12*5.922</f>
        <v>71.063999999999993</v>
      </c>
      <c r="Q425">
        <f>13*5.403</f>
        <v>70.23899999999999</v>
      </c>
      <c r="R425">
        <f>13*5.403</f>
        <v>70.23899999999999</v>
      </c>
      <c r="S425">
        <f>3*5.403</f>
        <v>16.209</v>
      </c>
    </row>
    <row r="426" spans="1:20" x14ac:dyDescent="0.2">
      <c r="A426" t="s">
        <v>470</v>
      </c>
      <c r="B426" t="s">
        <v>517</v>
      </c>
      <c r="C426">
        <f>SUM(Table1[[#This Row],[1]:[62]])</f>
        <v>966.34699999999998</v>
      </c>
      <c r="D426">
        <f>12*5.451</f>
        <v>65.411999999999992</v>
      </c>
      <c r="E426">
        <f>13*5.451</f>
        <v>70.863</v>
      </c>
      <c r="F426">
        <f>16*5.451</f>
        <v>87.215999999999994</v>
      </c>
      <c r="G426">
        <f>12*5.451</f>
        <v>65.411999999999992</v>
      </c>
      <c r="H426">
        <f>1*4.318</f>
        <v>4.3179999999999996</v>
      </c>
      <c r="I426">
        <f>17*4.318</f>
        <v>73.405999999999992</v>
      </c>
      <c r="J426">
        <f>17*4.318</f>
        <v>73.405999999999992</v>
      </c>
      <c r="K426">
        <f>17*4.318</f>
        <v>73.405999999999992</v>
      </c>
      <c r="L426">
        <f>18*3.26</f>
        <v>58.679999999999993</v>
      </c>
      <c r="M426">
        <f>21*3.26</f>
        <v>68.459999999999994</v>
      </c>
      <c r="N426">
        <f>19*3.26</f>
        <v>61.94</v>
      </c>
      <c r="O426">
        <f>20*3.26</f>
        <v>65.199999999999989</v>
      </c>
      <c r="P426">
        <f>18*4.318</f>
        <v>77.72399999999999</v>
      </c>
      <c r="Q426">
        <f>16*4.318</f>
        <v>69.087999999999994</v>
      </c>
      <c r="R426">
        <f>12*4.318</f>
        <v>51.815999999999995</v>
      </c>
    </row>
    <row r="427" spans="1:20" x14ac:dyDescent="0.2">
      <c r="A427" t="s">
        <v>749</v>
      </c>
      <c r="B427" t="s">
        <v>755</v>
      </c>
      <c r="C427">
        <f>SUM(Table1[[#This Row],[1]:[62]])</f>
        <v>961.96399999999971</v>
      </c>
      <c r="D427">
        <f>14*5.281</f>
        <v>73.933999999999997</v>
      </c>
      <c r="E427">
        <f>1*5.281</f>
        <v>5.2809999999999997</v>
      </c>
      <c r="F427">
        <f>11*5.281</f>
        <v>58.090999999999994</v>
      </c>
      <c r="G427">
        <f>15*4.572</f>
        <v>68.58</v>
      </c>
      <c r="H427">
        <f>16*4.572</f>
        <v>73.152000000000001</v>
      </c>
      <c r="I427">
        <f>12*4.572</f>
        <v>54.864000000000004</v>
      </c>
      <c r="J427">
        <f>10*5.39</f>
        <v>53.9</v>
      </c>
      <c r="K427">
        <f>14*5.39</f>
        <v>75.459999999999994</v>
      </c>
      <c r="L427">
        <f>15*5.39</f>
        <v>80.849999999999994</v>
      </c>
      <c r="M427">
        <f>16*5.281</f>
        <v>84.495999999999995</v>
      </c>
      <c r="N427">
        <f>16*5.281</f>
        <v>84.495999999999995</v>
      </c>
      <c r="O427">
        <f>3*5.281</f>
        <v>15.843</v>
      </c>
      <c r="P427">
        <f>13*5.419</f>
        <v>70.446999999999989</v>
      </c>
      <c r="Q427">
        <f>14*5.419</f>
        <v>75.866</v>
      </c>
      <c r="R427">
        <f>16*5.419</f>
        <v>86.703999999999994</v>
      </c>
    </row>
    <row r="428" spans="1:20" x14ac:dyDescent="0.2">
      <c r="A428" t="s">
        <v>907</v>
      </c>
      <c r="B428" t="s">
        <v>915</v>
      </c>
      <c r="C428">
        <f>SUM(Table1[[#This Row],[1]:[62]])</f>
        <v>961.10599999999977</v>
      </c>
      <c r="D428">
        <f>4*3.703</f>
        <v>14.811999999999999</v>
      </c>
      <c r="E428">
        <f>16*3.703</f>
        <v>59.247999999999998</v>
      </c>
      <c r="F428">
        <f>17*3.703</f>
        <v>62.951000000000001</v>
      </c>
      <c r="G428">
        <f>1*4.563</f>
        <v>4.5629999999999997</v>
      </c>
      <c r="H428">
        <f>15*4.563</f>
        <v>68.444999999999993</v>
      </c>
      <c r="I428">
        <f>13*5.807</f>
        <v>75.491</v>
      </c>
      <c r="J428">
        <f>13*5.807</f>
        <v>75.491</v>
      </c>
      <c r="K428">
        <f>22*3.587</f>
        <v>78.914000000000001</v>
      </c>
      <c r="L428">
        <f>22*3.587</f>
        <v>78.914000000000001</v>
      </c>
      <c r="M428">
        <f>22*3.587</f>
        <v>78.914000000000001</v>
      </c>
      <c r="N428">
        <f>15*4.563</f>
        <v>68.444999999999993</v>
      </c>
      <c r="O428">
        <f>15*4.563</f>
        <v>68.444999999999993</v>
      </c>
      <c r="P428">
        <f>13*5.807</f>
        <v>75.491</v>
      </c>
      <c r="Q428">
        <f>13*5.807</f>
        <v>75.491</v>
      </c>
      <c r="R428">
        <f>13*5.807</f>
        <v>75.491</v>
      </c>
    </row>
    <row r="429" spans="1:20" x14ac:dyDescent="0.2">
      <c r="A429" t="s">
        <v>1424</v>
      </c>
      <c r="B429" t="s">
        <v>773</v>
      </c>
      <c r="C429">
        <f>SUM(Table1[[#This Row],[1]:[62]])</f>
        <v>960.62900000000013</v>
      </c>
      <c r="D429">
        <f>8*3.363</f>
        <v>26.904</v>
      </c>
      <c r="E429">
        <f>17*3.363</f>
        <v>57.170999999999999</v>
      </c>
      <c r="F429">
        <f>19*3.363</f>
        <v>63.896999999999998</v>
      </c>
      <c r="G429">
        <f>19*3.909</f>
        <v>74.271000000000001</v>
      </c>
      <c r="H429">
        <f>19*3.909</f>
        <v>74.271000000000001</v>
      </c>
      <c r="I429">
        <f>15*3.909</f>
        <v>58.634999999999998</v>
      </c>
      <c r="J429">
        <f>20*3.909</f>
        <v>78.179999999999993</v>
      </c>
      <c r="K429">
        <f>18*3.909</f>
        <v>70.361999999999995</v>
      </c>
      <c r="L429">
        <f>16*3.909</f>
        <v>62.543999999999997</v>
      </c>
      <c r="M429">
        <f>15*4.304</f>
        <v>64.56</v>
      </c>
      <c r="N429">
        <f>17*4.304</f>
        <v>73.168000000000006</v>
      </c>
      <c r="O429">
        <f>1*4.304</f>
        <v>4.3040000000000003</v>
      </c>
      <c r="P429">
        <f>15*2.93</f>
        <v>43.95</v>
      </c>
      <c r="Q429">
        <f>15*2.93</f>
        <v>43.95</v>
      </c>
      <c r="R429">
        <f>15*2.93</f>
        <v>43.95</v>
      </c>
      <c r="S429">
        <f>14*4.304</f>
        <v>60.256</v>
      </c>
      <c r="T429">
        <f>14*4.304</f>
        <v>60.256</v>
      </c>
    </row>
    <row r="430" spans="1:20" x14ac:dyDescent="0.2">
      <c r="A430" t="s">
        <v>269</v>
      </c>
      <c r="B430" t="s">
        <v>1326</v>
      </c>
      <c r="C430">
        <f>SUM(Table1[[#This Row],[1]:[62]])</f>
        <v>957.96299999999985</v>
      </c>
      <c r="D430">
        <f>12*4.426</f>
        <v>53.112000000000002</v>
      </c>
      <c r="E430">
        <f>12*4.426</f>
        <v>53.112000000000002</v>
      </c>
      <c r="F430">
        <f>1*4.426</f>
        <v>4.4260000000000002</v>
      </c>
      <c r="G430">
        <f t="shared" ref="G430:I431" si="12">20*3.83</f>
        <v>76.599999999999994</v>
      </c>
      <c r="H430">
        <f t="shared" si="12"/>
        <v>76.599999999999994</v>
      </c>
      <c r="I430">
        <f t="shared" si="12"/>
        <v>76.599999999999994</v>
      </c>
      <c r="J430">
        <f>20*3.634</f>
        <v>72.679999999999993</v>
      </c>
      <c r="K430">
        <f>17*3.634</f>
        <v>61.777999999999999</v>
      </c>
      <c r="L430">
        <f>20*3.634</f>
        <v>72.679999999999993</v>
      </c>
      <c r="M430">
        <f>20*3.634</f>
        <v>72.679999999999993</v>
      </c>
      <c r="N430">
        <f>10*6.515</f>
        <v>65.149999999999991</v>
      </c>
      <c r="O430">
        <f>10*6.515</f>
        <v>65.149999999999991</v>
      </c>
      <c r="P430">
        <f>10*6.515</f>
        <v>65.149999999999991</v>
      </c>
      <c r="Q430">
        <f t="shared" ref="Q430:S431" si="13">15*3.161</f>
        <v>47.414999999999999</v>
      </c>
      <c r="R430">
        <f t="shared" si="13"/>
        <v>47.414999999999999</v>
      </c>
      <c r="S430">
        <f t="shared" si="13"/>
        <v>47.414999999999999</v>
      </c>
    </row>
    <row r="431" spans="1:20" x14ac:dyDescent="0.2">
      <c r="A431" t="s">
        <v>1425</v>
      </c>
      <c r="B431" t="s">
        <v>1328</v>
      </c>
      <c r="C431">
        <f>SUM(Table1[[#This Row],[1]:[62]])</f>
        <v>954.52899999999966</v>
      </c>
      <c r="D431">
        <f>12*4.426</f>
        <v>53.112000000000002</v>
      </c>
      <c r="E431">
        <f>12*4.426</f>
        <v>53.112000000000002</v>
      </c>
      <c r="F431">
        <f>12*4.426</f>
        <v>53.112000000000002</v>
      </c>
      <c r="G431">
        <f t="shared" si="12"/>
        <v>76.599999999999994</v>
      </c>
      <c r="H431">
        <f t="shared" si="12"/>
        <v>76.599999999999994</v>
      </c>
      <c r="I431">
        <f t="shared" si="12"/>
        <v>76.599999999999994</v>
      </c>
      <c r="J431">
        <f>20*3.634</f>
        <v>72.679999999999993</v>
      </c>
      <c r="K431">
        <f>17*3.634</f>
        <v>61.777999999999999</v>
      </c>
      <c r="L431">
        <f>20*3.634</f>
        <v>72.679999999999993</v>
      </c>
      <c r="M431">
        <f>20*3.634</f>
        <v>72.679999999999993</v>
      </c>
      <c r="N431">
        <f>10*6.515</f>
        <v>65.149999999999991</v>
      </c>
      <c r="O431">
        <f>10*6.515</f>
        <v>65.149999999999991</v>
      </c>
      <c r="P431">
        <f>2*6.515</f>
        <v>13.03</v>
      </c>
      <c r="Q431">
        <f t="shared" si="13"/>
        <v>47.414999999999999</v>
      </c>
      <c r="R431">
        <f t="shared" si="13"/>
        <v>47.414999999999999</v>
      </c>
      <c r="S431">
        <f t="shared" si="13"/>
        <v>47.414999999999999</v>
      </c>
    </row>
    <row r="432" spans="1:20" x14ac:dyDescent="0.2">
      <c r="A432" t="s">
        <v>682</v>
      </c>
      <c r="B432" t="s">
        <v>721</v>
      </c>
      <c r="C432">
        <f>SUM(Table1[[#This Row],[1]:[62]])</f>
        <v>953.78400000000011</v>
      </c>
      <c r="D432">
        <f>14*4.563</f>
        <v>63.881999999999998</v>
      </c>
      <c r="E432">
        <f>14*4.563</f>
        <v>63.881999999999998</v>
      </c>
      <c r="F432">
        <f>11*4.563</f>
        <v>50.192999999999998</v>
      </c>
      <c r="G432">
        <f>5*4.563</f>
        <v>22.814999999999998</v>
      </c>
      <c r="H432">
        <f>14*4.563</f>
        <v>63.881999999999998</v>
      </c>
      <c r="I432">
        <f>11*5.807</f>
        <v>63.877000000000002</v>
      </c>
      <c r="J432">
        <f>11*5.807</f>
        <v>63.877000000000002</v>
      </c>
      <c r="K432">
        <f>17*3.587</f>
        <v>60.979000000000006</v>
      </c>
      <c r="L432">
        <f>17*3.587</f>
        <v>60.979000000000006</v>
      </c>
      <c r="M432">
        <f>17*3.587</f>
        <v>60.979000000000006</v>
      </c>
      <c r="N432">
        <f>13*4.674</f>
        <v>60.762000000000008</v>
      </c>
      <c r="O432">
        <f>13*4.674</f>
        <v>60.762000000000008</v>
      </c>
      <c r="P432">
        <f>12*4.801</f>
        <v>57.612000000000002</v>
      </c>
      <c r="Q432">
        <f>13*4.801</f>
        <v>62.413000000000004</v>
      </c>
      <c r="R432">
        <f>15*4.563</f>
        <v>68.444999999999993</v>
      </c>
      <c r="S432">
        <f>15*4.563</f>
        <v>68.444999999999993</v>
      </c>
    </row>
    <row r="433" spans="1:24" x14ac:dyDescent="0.2">
      <c r="A433" t="s">
        <v>524</v>
      </c>
      <c r="B433" t="s">
        <v>1021</v>
      </c>
      <c r="C433">
        <f>SUM(Table1[[#This Row],[1]:[62]])</f>
        <v>950.29900000000021</v>
      </c>
      <c r="D433">
        <f>12*5.891</f>
        <v>70.692000000000007</v>
      </c>
      <c r="E433">
        <f>12*5.891</f>
        <v>70.692000000000007</v>
      </c>
      <c r="F433">
        <f>11*5.891</f>
        <v>64.801000000000002</v>
      </c>
      <c r="G433">
        <f>15*4.259</f>
        <v>63.885000000000005</v>
      </c>
      <c r="H433">
        <f>16*4.259</f>
        <v>68.144000000000005</v>
      </c>
      <c r="I433">
        <f>12*4.259</f>
        <v>51.108000000000004</v>
      </c>
      <c r="J433">
        <f>9*7.004</f>
        <v>63.035999999999994</v>
      </c>
      <c r="K433">
        <f>9*7.004</f>
        <v>63.035999999999994</v>
      </c>
      <c r="L433">
        <f>11*7.004</f>
        <v>77.043999999999997</v>
      </c>
      <c r="M433">
        <f>10*4.381</f>
        <v>43.81</v>
      </c>
      <c r="N433">
        <f>15*4.381</f>
        <v>65.715000000000003</v>
      </c>
      <c r="O433">
        <f>15*4.381</f>
        <v>65.715000000000003</v>
      </c>
      <c r="P433">
        <f>11*5.891</f>
        <v>64.801000000000002</v>
      </c>
      <c r="Q433">
        <f>8*5.891</f>
        <v>47.128</v>
      </c>
      <c r="R433">
        <f>12*5.891</f>
        <v>70.692000000000007</v>
      </c>
    </row>
    <row r="434" spans="1:24" x14ac:dyDescent="0.2">
      <c r="A434" t="s">
        <v>1426</v>
      </c>
      <c r="B434" t="s">
        <v>777</v>
      </c>
      <c r="C434">
        <f>SUM(Table1[[#This Row],[1]:[62]])</f>
        <v>948.57899999999995</v>
      </c>
      <c r="D434">
        <f>12*5.412</f>
        <v>64.944000000000003</v>
      </c>
      <c r="E434">
        <f>10*5.412</f>
        <v>54.12</v>
      </c>
      <c r="F434">
        <f>11*5.412</f>
        <v>59.531999999999996</v>
      </c>
      <c r="G434">
        <f>12*5.412</f>
        <v>64.944000000000003</v>
      </c>
      <c r="H434">
        <f>12*6.174</f>
        <v>74.088000000000008</v>
      </c>
      <c r="I434">
        <f>11*6.174</f>
        <v>67.914000000000001</v>
      </c>
      <c r="J434">
        <f>12*6.174</f>
        <v>74.088000000000008</v>
      </c>
      <c r="K434">
        <f>12*6.174</f>
        <v>74.088000000000008</v>
      </c>
      <c r="L434">
        <f>13*5.39</f>
        <v>70.069999999999993</v>
      </c>
      <c r="M434">
        <f>14*5.39</f>
        <v>75.459999999999994</v>
      </c>
      <c r="N434">
        <f>13*5.281</f>
        <v>68.652999999999992</v>
      </c>
      <c r="O434">
        <f>12*5.281</f>
        <v>63.372</v>
      </c>
      <c r="P434">
        <f>14*5.281</f>
        <v>73.933999999999997</v>
      </c>
      <c r="Q434">
        <f>12*5.281</f>
        <v>63.372</v>
      </c>
    </row>
    <row r="435" spans="1:24" x14ac:dyDescent="0.2">
      <c r="A435" t="s">
        <v>1124</v>
      </c>
      <c r="B435" t="s">
        <v>1125</v>
      </c>
      <c r="C435">
        <f>SUM(Table1[[#This Row],[1]:[62]])</f>
        <v>945.28199999999981</v>
      </c>
      <c r="D435">
        <f>10*4.563</f>
        <v>45.629999999999995</v>
      </c>
      <c r="E435">
        <f>12*4.563</f>
        <v>54.756</v>
      </c>
      <c r="F435">
        <f>10*4.563</f>
        <v>45.629999999999995</v>
      </c>
      <c r="G435">
        <f>12*4.563</f>
        <v>54.756</v>
      </c>
      <c r="H435">
        <f>10*4.563</f>
        <v>45.629999999999995</v>
      </c>
      <c r="I435">
        <f>12*4.563</f>
        <v>54.756</v>
      </c>
      <c r="J435">
        <f>10*4.563</f>
        <v>45.629999999999995</v>
      </c>
      <c r="K435">
        <f>12*4.563</f>
        <v>54.756</v>
      </c>
      <c r="L435">
        <f>3*4.563</f>
        <v>13.689</v>
      </c>
      <c r="M435">
        <f>11*4.426</f>
        <v>48.686</v>
      </c>
      <c r="N435">
        <f>10*4.426</f>
        <v>44.260000000000005</v>
      </c>
      <c r="O435">
        <f>17*4.426</f>
        <v>75.242000000000004</v>
      </c>
      <c r="P435">
        <f>10*6.515</f>
        <v>65.149999999999991</v>
      </c>
      <c r="Q435">
        <f>9*6.515</f>
        <v>58.634999999999998</v>
      </c>
      <c r="R435">
        <f>12*6.515</f>
        <v>78.179999999999993</v>
      </c>
      <c r="S435">
        <f>18*3.634</f>
        <v>65.411999999999992</v>
      </c>
      <c r="T435">
        <f>14*3.634</f>
        <v>50.875999999999998</v>
      </c>
      <c r="U435">
        <f>12*3.634</f>
        <v>43.607999999999997</v>
      </c>
    </row>
    <row r="436" spans="1:24" x14ac:dyDescent="0.2">
      <c r="A436" t="s">
        <v>223</v>
      </c>
      <c r="B436" t="s">
        <v>1332</v>
      </c>
      <c r="C436">
        <f>SUM(Table1[[#This Row],[1]:[62]])</f>
        <v>933.87899999999979</v>
      </c>
      <c r="D436">
        <f>12*4.426</f>
        <v>53.112000000000002</v>
      </c>
      <c r="E436">
        <f>12*4.426</f>
        <v>53.112000000000002</v>
      </c>
      <c r="F436">
        <f>12*4.426</f>
        <v>53.112000000000002</v>
      </c>
      <c r="G436">
        <f>1*3.83</f>
        <v>3.83</v>
      </c>
      <c r="H436">
        <f>20*3.83</f>
        <v>76.599999999999994</v>
      </c>
      <c r="I436">
        <f>20*3.83</f>
        <v>76.599999999999994</v>
      </c>
      <c r="J436">
        <f>20*3.634</f>
        <v>72.679999999999993</v>
      </c>
      <c r="K436">
        <f>17*3.634</f>
        <v>61.777999999999999</v>
      </c>
      <c r="L436">
        <f>20*3.634</f>
        <v>72.679999999999993</v>
      </c>
      <c r="M436">
        <f>20*3.634</f>
        <v>72.679999999999993</v>
      </c>
      <c r="N436">
        <f>10*6.515</f>
        <v>65.149999999999991</v>
      </c>
      <c r="O436">
        <f>10*6.515</f>
        <v>65.149999999999991</v>
      </c>
      <c r="P436">
        <f>10*6.515</f>
        <v>65.149999999999991</v>
      </c>
      <c r="Q436">
        <f>15*3.161</f>
        <v>47.414999999999999</v>
      </c>
      <c r="R436">
        <f>15*3.161</f>
        <v>47.414999999999999</v>
      </c>
      <c r="S436">
        <f>15*3.161</f>
        <v>47.414999999999999</v>
      </c>
    </row>
    <row r="437" spans="1:24" x14ac:dyDescent="0.2">
      <c r="A437" t="s">
        <v>1090</v>
      </c>
      <c r="B437" t="s">
        <v>1091</v>
      </c>
      <c r="C437">
        <f>SUM(Table1[[#This Row],[1]:[62]])</f>
        <v>932.84400000000005</v>
      </c>
      <c r="D437">
        <f>44*2.897</f>
        <v>127.46799999999999</v>
      </c>
      <c r="E437">
        <f>35*3.83</f>
        <v>134.05000000000001</v>
      </c>
      <c r="F437">
        <f>35*3.925</f>
        <v>137.375</v>
      </c>
      <c r="G437">
        <f>35*3.925</f>
        <v>137.375</v>
      </c>
      <c r="H437">
        <f>74*2.012</f>
        <v>148.88800000000001</v>
      </c>
      <c r="I437">
        <f>20*6.515</f>
        <v>130.29999999999998</v>
      </c>
      <c r="J437">
        <f>3*3.634</f>
        <v>10.901999999999999</v>
      </c>
      <c r="K437">
        <f>74*1.439</f>
        <v>106.486</v>
      </c>
    </row>
    <row r="438" spans="1:24" x14ac:dyDescent="0.2">
      <c r="A438" t="s">
        <v>282</v>
      </c>
      <c r="B438" t="s">
        <v>652</v>
      </c>
      <c r="C438">
        <f>SUM(Table1[[#This Row],[1]:[62]])</f>
        <v>931.28099999999984</v>
      </c>
      <c r="D438">
        <f>12*4.426</f>
        <v>53.112000000000002</v>
      </c>
      <c r="E438">
        <f>12*4.426</f>
        <v>53.112000000000002</v>
      </c>
      <c r="F438">
        <f>12*4.426</f>
        <v>53.112000000000002</v>
      </c>
      <c r="G438">
        <f>20*3.83</f>
        <v>76.599999999999994</v>
      </c>
      <c r="H438">
        <f>20*3.83</f>
        <v>76.599999999999994</v>
      </c>
      <c r="I438">
        <f>20*3.83</f>
        <v>76.599999999999994</v>
      </c>
      <c r="J438">
        <f>20*3.634</f>
        <v>72.679999999999993</v>
      </c>
      <c r="K438">
        <f>17*3.634</f>
        <v>61.777999999999999</v>
      </c>
      <c r="L438">
        <f>20*3.634</f>
        <v>72.679999999999993</v>
      </c>
      <c r="M438">
        <f>1*3.634</f>
        <v>3.6339999999999999</v>
      </c>
      <c r="N438">
        <f>10*6.515</f>
        <v>65.149999999999991</v>
      </c>
      <c r="O438">
        <f>10*6.515</f>
        <v>65.149999999999991</v>
      </c>
      <c r="P438">
        <f>10*6.515</f>
        <v>65.149999999999991</v>
      </c>
      <c r="Q438">
        <f>14*3.161</f>
        <v>44.253999999999998</v>
      </c>
      <c r="R438">
        <f>15*3.161</f>
        <v>47.414999999999999</v>
      </c>
      <c r="S438">
        <f>14*3.161</f>
        <v>44.253999999999998</v>
      </c>
    </row>
    <row r="439" spans="1:24" x14ac:dyDescent="0.2">
      <c r="A439" t="s">
        <v>1133</v>
      </c>
      <c r="B439" t="s">
        <v>1134</v>
      </c>
      <c r="C439">
        <f>SUM(Table1[[#This Row],[1]:[62]])</f>
        <v>927.36299999999994</v>
      </c>
      <c r="D439">
        <f>13*4.426</f>
        <v>57.538000000000004</v>
      </c>
      <c r="E439">
        <f>10*4.426</f>
        <v>44.260000000000005</v>
      </c>
      <c r="F439">
        <f>17*4.426</f>
        <v>75.242000000000004</v>
      </c>
      <c r="G439">
        <f>10*6.515</f>
        <v>65.149999999999991</v>
      </c>
      <c r="H439">
        <f>9*6.515</f>
        <v>58.634999999999998</v>
      </c>
      <c r="I439">
        <f>12*6.515</f>
        <v>78.179999999999993</v>
      </c>
      <c r="J439">
        <f>18*3.634</f>
        <v>65.411999999999992</v>
      </c>
      <c r="K439">
        <f>15*3.634</f>
        <v>54.51</v>
      </c>
      <c r="L439">
        <f>12*3.634</f>
        <v>43.607999999999997</v>
      </c>
      <c r="M439">
        <f>21*3.621</f>
        <v>76.040999999999997</v>
      </c>
      <c r="N439">
        <f>18*3.621</f>
        <v>65.177999999999997</v>
      </c>
      <c r="O439">
        <f>13*5.263</f>
        <v>68.418999999999997</v>
      </c>
      <c r="P439">
        <f>10*5.263</f>
        <v>52.629999999999995</v>
      </c>
      <c r="Q439">
        <f>16*3.83</f>
        <v>61.28</v>
      </c>
      <c r="R439">
        <f>16*3.83</f>
        <v>61.28</v>
      </c>
    </row>
    <row r="440" spans="1:24" x14ac:dyDescent="0.2">
      <c r="A440" t="s">
        <v>1010</v>
      </c>
      <c r="B440" t="s">
        <v>1089</v>
      </c>
      <c r="C440">
        <f>SUM(Table1[[#This Row],[1]:[62]])</f>
        <v>925.01999999999987</v>
      </c>
      <c r="D440">
        <f>33*2.897</f>
        <v>95.600999999999999</v>
      </c>
      <c r="E440">
        <f>35*3.83</f>
        <v>134.05000000000001</v>
      </c>
      <c r="F440">
        <f>35*3.925</f>
        <v>137.375</v>
      </c>
      <c r="G440">
        <f>35*3.925</f>
        <v>137.375</v>
      </c>
      <c r="H440">
        <f>43*2.647</f>
        <v>113.821</v>
      </c>
      <c r="I440">
        <f>20*6.515</f>
        <v>130.29999999999998</v>
      </c>
      <c r="J440">
        <f>35*3.602</f>
        <v>126.07</v>
      </c>
      <c r="K440">
        <f>14*3.602</f>
        <v>50.427999999999997</v>
      </c>
    </row>
    <row r="441" spans="1:24" x14ac:dyDescent="0.2">
      <c r="A441" t="s">
        <v>157</v>
      </c>
      <c r="B441" t="s">
        <v>1046</v>
      </c>
      <c r="C441">
        <f>SUM(Table1[[#This Row],[1]:[62]])</f>
        <v>924.4910000000001</v>
      </c>
      <c r="D441">
        <f t="shared" ref="D441:F442" si="14">13*4.003</f>
        <v>52.039000000000001</v>
      </c>
      <c r="E441">
        <f t="shared" si="14"/>
        <v>52.039000000000001</v>
      </c>
      <c r="F441">
        <f t="shared" si="14"/>
        <v>52.039000000000001</v>
      </c>
      <c r="G441">
        <f>9*5.891</f>
        <v>53.018999999999998</v>
      </c>
      <c r="H441">
        <f>8*5.891</f>
        <v>47.128</v>
      </c>
      <c r="I441">
        <f>9*5.891</f>
        <v>53.018999999999998</v>
      </c>
      <c r="J441">
        <f>8*4.332</f>
        <v>34.655999999999999</v>
      </c>
      <c r="K441">
        <f>8*4.332</f>
        <v>34.655999999999999</v>
      </c>
      <c r="L441">
        <f>9*4.332</f>
        <v>38.988</v>
      </c>
      <c r="M441">
        <f>10*4.778</f>
        <v>47.779999999999994</v>
      </c>
      <c r="N441">
        <f>10*4.778</f>
        <v>47.779999999999994</v>
      </c>
      <c r="O441">
        <f>7*4.778</f>
        <v>33.445999999999998</v>
      </c>
      <c r="P441">
        <f>8*5.891</f>
        <v>47.128</v>
      </c>
      <c r="Q441">
        <f>7*5.891</f>
        <v>41.237000000000002</v>
      </c>
      <c r="R441">
        <f>6*5.891</f>
        <v>35.346000000000004</v>
      </c>
      <c r="S441">
        <f>10*3.916</f>
        <v>39.159999999999997</v>
      </c>
      <c r="T441">
        <f>13*3.916</f>
        <v>50.908000000000001</v>
      </c>
      <c r="U441">
        <f>11*4.003</f>
        <v>44.033000000000001</v>
      </c>
      <c r="V441">
        <f>12*4.003</f>
        <v>48.036000000000001</v>
      </c>
      <c r="W441">
        <f>8*4.003</f>
        <v>32.024000000000001</v>
      </c>
      <c r="X441">
        <f>10*4.003</f>
        <v>40.03</v>
      </c>
    </row>
    <row r="442" spans="1:24" x14ac:dyDescent="0.2">
      <c r="A442" t="s">
        <v>1032</v>
      </c>
      <c r="B442" t="s">
        <v>1053</v>
      </c>
      <c r="C442">
        <f>SUM(Table1[[#This Row],[1]:[62]])</f>
        <v>924.4910000000001</v>
      </c>
      <c r="D442">
        <f t="shared" si="14"/>
        <v>52.039000000000001</v>
      </c>
      <c r="E442">
        <f t="shared" si="14"/>
        <v>52.039000000000001</v>
      </c>
      <c r="F442">
        <f t="shared" si="14"/>
        <v>52.039000000000001</v>
      </c>
      <c r="G442">
        <f>9*5.891</f>
        <v>53.018999999999998</v>
      </c>
      <c r="H442">
        <f>8*5.891</f>
        <v>47.128</v>
      </c>
      <c r="I442">
        <f>9*5.891</f>
        <v>53.018999999999998</v>
      </c>
      <c r="J442">
        <f>8*4.332</f>
        <v>34.655999999999999</v>
      </c>
      <c r="K442">
        <f>8*4.332</f>
        <v>34.655999999999999</v>
      </c>
      <c r="L442">
        <f>9*4.332</f>
        <v>38.988</v>
      </c>
      <c r="M442">
        <f>10*4.778</f>
        <v>47.779999999999994</v>
      </c>
      <c r="N442">
        <f>10*4.778</f>
        <v>47.779999999999994</v>
      </c>
      <c r="O442">
        <f>7*4.778</f>
        <v>33.445999999999998</v>
      </c>
      <c r="P442">
        <f>8*5.891</f>
        <v>47.128</v>
      </c>
      <c r="Q442">
        <f>7*5.891</f>
        <v>41.237000000000002</v>
      </c>
      <c r="R442">
        <f>6*5.891</f>
        <v>35.346000000000004</v>
      </c>
      <c r="S442">
        <f>10*3.916</f>
        <v>39.159999999999997</v>
      </c>
      <c r="T442">
        <f>13*3.916</f>
        <v>50.908000000000001</v>
      </c>
      <c r="U442">
        <f>11*4.003</f>
        <v>44.033000000000001</v>
      </c>
      <c r="V442">
        <f>12*4.003</f>
        <v>48.036000000000001</v>
      </c>
      <c r="W442">
        <f>8*4.003</f>
        <v>32.024000000000001</v>
      </c>
      <c r="X442">
        <f>10*4.003</f>
        <v>40.03</v>
      </c>
    </row>
    <row r="443" spans="1:24" x14ac:dyDescent="0.2">
      <c r="A443" t="s">
        <v>1333</v>
      </c>
      <c r="B443" t="s">
        <v>1334</v>
      </c>
      <c r="C443">
        <f>SUM(Table1[[#This Row],[1]:[62]])</f>
        <v>920.82299999999987</v>
      </c>
      <c r="D443">
        <f>12*4.426</f>
        <v>53.112000000000002</v>
      </c>
      <c r="E443">
        <f>2*4.426</f>
        <v>8.8520000000000003</v>
      </c>
      <c r="F443">
        <f>12*4.426</f>
        <v>53.112000000000002</v>
      </c>
      <c r="G443">
        <f>20*3.83</f>
        <v>76.599999999999994</v>
      </c>
      <c r="H443">
        <f>20*3.83</f>
        <v>76.599999999999994</v>
      </c>
      <c r="I443">
        <f>20*3.83</f>
        <v>76.599999999999994</v>
      </c>
      <c r="J443">
        <f>20*3.634</f>
        <v>72.679999999999993</v>
      </c>
      <c r="K443">
        <f>17*3.634</f>
        <v>61.777999999999999</v>
      </c>
      <c r="L443">
        <f>20*3.634</f>
        <v>72.679999999999993</v>
      </c>
      <c r="M443">
        <f>19*3.634</f>
        <v>69.045999999999992</v>
      </c>
      <c r="N443">
        <f>10*6.515</f>
        <v>65.149999999999991</v>
      </c>
      <c r="O443">
        <f>10*6.515</f>
        <v>65.149999999999991</v>
      </c>
      <c r="P443">
        <f>10*6.515</f>
        <v>65.149999999999991</v>
      </c>
      <c r="Q443">
        <f>15*3.161</f>
        <v>47.414999999999999</v>
      </c>
      <c r="R443">
        <f>4*3.161</f>
        <v>12.644</v>
      </c>
      <c r="S443">
        <f>14*3.161</f>
        <v>44.253999999999998</v>
      </c>
    </row>
    <row r="444" spans="1:24" x14ac:dyDescent="0.2">
      <c r="A444" t="s">
        <v>104</v>
      </c>
      <c r="B444" t="s">
        <v>1047</v>
      </c>
      <c r="C444">
        <f>SUM(Table1[[#This Row],[1]:[62]])</f>
        <v>920.48800000000006</v>
      </c>
      <c r="D444">
        <f>13*4.003</f>
        <v>52.039000000000001</v>
      </c>
      <c r="E444">
        <f>13*4.003</f>
        <v>52.039000000000001</v>
      </c>
      <c r="F444">
        <f>13*4.003</f>
        <v>52.039000000000001</v>
      </c>
      <c r="G444">
        <f>9*5.891</f>
        <v>53.018999999999998</v>
      </c>
      <c r="H444">
        <f>8*5.891</f>
        <v>47.128</v>
      </c>
      <c r="I444">
        <f>9*5.891</f>
        <v>53.018999999999998</v>
      </c>
      <c r="J444">
        <f>8*4.332</f>
        <v>34.655999999999999</v>
      </c>
      <c r="K444">
        <f>8*4.332</f>
        <v>34.655999999999999</v>
      </c>
      <c r="L444">
        <f>9*4.332</f>
        <v>38.988</v>
      </c>
      <c r="M444">
        <f>10*4.778</f>
        <v>47.779999999999994</v>
      </c>
      <c r="N444">
        <f>10*4.778</f>
        <v>47.779999999999994</v>
      </c>
      <c r="O444">
        <f>7*4.778</f>
        <v>33.445999999999998</v>
      </c>
      <c r="P444">
        <f>8*5.891</f>
        <v>47.128</v>
      </c>
      <c r="Q444">
        <f>7*5.891</f>
        <v>41.237000000000002</v>
      </c>
      <c r="R444">
        <f>6*5.891</f>
        <v>35.346000000000004</v>
      </c>
      <c r="S444">
        <f>10*3.916</f>
        <v>39.159999999999997</v>
      </c>
      <c r="T444">
        <f>13*3.916</f>
        <v>50.908000000000001</v>
      </c>
      <c r="U444">
        <f>11*4.003</f>
        <v>44.033000000000001</v>
      </c>
      <c r="V444">
        <f>12*4.003</f>
        <v>48.036000000000001</v>
      </c>
      <c r="W444">
        <f>7*4.003</f>
        <v>28.021000000000001</v>
      </c>
      <c r="X444">
        <f>10*4.003</f>
        <v>40.03</v>
      </c>
    </row>
    <row r="445" spans="1:24" x14ac:dyDescent="0.2">
      <c r="A445" t="s">
        <v>906</v>
      </c>
      <c r="B445" t="s">
        <v>919</v>
      </c>
      <c r="C445">
        <f>SUM(Table1[[#This Row],[1]:[62]])</f>
        <v>918.8</v>
      </c>
      <c r="D445">
        <f>4*3.703</f>
        <v>14.811999999999999</v>
      </c>
      <c r="E445">
        <f>16*3.703</f>
        <v>59.247999999999998</v>
      </c>
      <c r="F445">
        <f>17*3.703</f>
        <v>62.951000000000001</v>
      </c>
      <c r="G445">
        <f>15*4.563</f>
        <v>68.444999999999993</v>
      </c>
      <c r="H445">
        <f>15*4.563</f>
        <v>68.444999999999993</v>
      </c>
      <c r="I445">
        <f>13*5.807</f>
        <v>75.491</v>
      </c>
      <c r="J445">
        <f>13*5.807</f>
        <v>75.491</v>
      </c>
      <c r="K445">
        <f>22*3.587</f>
        <v>78.914000000000001</v>
      </c>
      <c r="L445">
        <f>22*3.587</f>
        <v>78.914000000000001</v>
      </c>
      <c r="M445">
        <f>22*3.587</f>
        <v>78.914000000000001</v>
      </c>
      <c r="N445">
        <f>15*4.563</f>
        <v>68.444999999999993</v>
      </c>
      <c r="O445">
        <f>7*4.563</f>
        <v>31.940999999999999</v>
      </c>
      <c r="P445">
        <f>13*5.807</f>
        <v>75.491</v>
      </c>
      <c r="Q445">
        <f>13*5.807</f>
        <v>75.491</v>
      </c>
      <c r="R445">
        <f>1*5.807</f>
        <v>5.8070000000000004</v>
      </c>
    </row>
    <row r="446" spans="1:24" x14ac:dyDescent="0.2">
      <c r="A446" t="s">
        <v>796</v>
      </c>
      <c r="B446" t="s">
        <v>799</v>
      </c>
      <c r="C446">
        <f>SUM(Table1[[#This Row],[1]:[62]])</f>
        <v>911.74199999999996</v>
      </c>
      <c r="D446">
        <f>13*5.543</f>
        <v>72.058999999999997</v>
      </c>
      <c r="E446">
        <f>13*5.543</f>
        <v>72.058999999999997</v>
      </c>
      <c r="F446">
        <f>13*5.543</f>
        <v>72.058999999999997</v>
      </c>
      <c r="G446">
        <f>13*5.543</f>
        <v>72.058999999999997</v>
      </c>
      <c r="H446">
        <f>13*5.543</f>
        <v>72.058999999999997</v>
      </c>
      <c r="I446">
        <f>12*5.543</f>
        <v>66.516000000000005</v>
      </c>
      <c r="J446">
        <f>13*5.39</f>
        <v>70.069999999999993</v>
      </c>
      <c r="K446">
        <f>14*5.39</f>
        <v>75.459999999999994</v>
      </c>
      <c r="L446">
        <f>13*5.39</f>
        <v>70.069999999999993</v>
      </c>
      <c r="M446">
        <f>13*5.281</f>
        <v>68.652999999999992</v>
      </c>
      <c r="N446">
        <f>12*5.281</f>
        <v>63.372</v>
      </c>
      <c r="O446">
        <f>14*5.281</f>
        <v>73.933999999999997</v>
      </c>
      <c r="P446">
        <f>12*5.281</f>
        <v>63.372</v>
      </c>
    </row>
    <row r="447" spans="1:24" x14ac:dyDescent="0.2">
      <c r="A447" t="s">
        <v>1315</v>
      </c>
      <c r="B447" t="s">
        <v>1316</v>
      </c>
      <c r="C447">
        <f>SUM(Table1[[#This Row],[1]:[62]])</f>
        <v>910.35599999999988</v>
      </c>
      <c r="D447">
        <f>19*2.897</f>
        <v>55.042999999999999</v>
      </c>
      <c r="E447">
        <f>20*2.897</f>
        <v>57.94</v>
      </c>
      <c r="F447">
        <f>14*4.426</f>
        <v>61.963999999999999</v>
      </c>
      <c r="G447">
        <f>12*4.426</f>
        <v>53.112000000000002</v>
      </c>
      <c r="H447">
        <f>15*4.426</f>
        <v>66.39</v>
      </c>
      <c r="I447">
        <f>15*3.925</f>
        <v>58.875</v>
      </c>
      <c r="J447">
        <f>15*3.925</f>
        <v>58.875</v>
      </c>
      <c r="K447">
        <f>12*6.515</f>
        <v>78.179999999999993</v>
      </c>
      <c r="L447">
        <f>12*6.515</f>
        <v>78.179999999999993</v>
      </c>
      <c r="M447">
        <f>4*3.634</f>
        <v>14.536</v>
      </c>
      <c r="N447">
        <f>9*3.634</f>
        <v>32.705999999999996</v>
      </c>
      <c r="O447">
        <f>20*2.874</f>
        <v>57.480000000000004</v>
      </c>
      <c r="P447">
        <f>25*3.161</f>
        <v>79.025000000000006</v>
      </c>
      <c r="Q447">
        <f>25*3.161</f>
        <v>79.025000000000006</v>
      </c>
      <c r="R447">
        <f>25*3.161</f>
        <v>79.025000000000006</v>
      </c>
    </row>
    <row r="448" spans="1:24" x14ac:dyDescent="0.2">
      <c r="A448" t="s">
        <v>262</v>
      </c>
      <c r="B448" t="s">
        <v>1139</v>
      </c>
      <c r="C448">
        <f>SUM(Table1[[#This Row],[1]:[62]])</f>
        <v>908.00399999999991</v>
      </c>
      <c r="D448">
        <f>13*4.426</f>
        <v>57.538000000000004</v>
      </c>
      <c r="E448">
        <f>10*4.426</f>
        <v>44.260000000000005</v>
      </c>
      <c r="F448">
        <f>17*4.426</f>
        <v>75.242000000000004</v>
      </c>
      <c r="G448">
        <f>10*6.515</f>
        <v>65.149999999999991</v>
      </c>
      <c r="H448">
        <f>9*6.515</f>
        <v>58.634999999999998</v>
      </c>
      <c r="I448">
        <f>12*6.515</f>
        <v>78.179999999999993</v>
      </c>
      <c r="J448">
        <f>18*3.634</f>
        <v>65.411999999999992</v>
      </c>
      <c r="K448">
        <f>15*3.634</f>
        <v>54.51</v>
      </c>
      <c r="L448">
        <f>12*3.634</f>
        <v>43.607999999999997</v>
      </c>
      <c r="M448">
        <f>22*3.621</f>
        <v>79.662000000000006</v>
      </c>
      <c r="N448">
        <f>18*3.621</f>
        <v>65.177999999999997</v>
      </c>
      <c r="O448">
        <f>13*5.263</f>
        <v>68.418999999999997</v>
      </c>
      <c r="P448">
        <f>10*5.263</f>
        <v>52.629999999999995</v>
      </c>
      <c r="Q448">
        <f>16*3.83</f>
        <v>61.28</v>
      </c>
      <c r="R448">
        <f>10*3.83</f>
        <v>38.299999999999997</v>
      </c>
    </row>
    <row r="449" spans="1:53" x14ac:dyDescent="0.2">
      <c r="A449" t="s">
        <v>146</v>
      </c>
      <c r="B449" t="s">
        <v>1335</v>
      </c>
      <c r="C449">
        <f>SUM(Table1[[#This Row],[1]:[62]])</f>
        <v>902.68799999999976</v>
      </c>
      <c r="D449">
        <f>12*4.426</f>
        <v>53.112000000000002</v>
      </c>
      <c r="E449">
        <f>12*4.426</f>
        <v>53.112000000000002</v>
      </c>
      <c r="F449">
        <f>11*4.426</f>
        <v>48.686</v>
      </c>
      <c r="G449">
        <f>20*3.83</f>
        <v>76.599999999999994</v>
      </c>
      <c r="H449">
        <f>20*3.83</f>
        <v>76.599999999999994</v>
      </c>
      <c r="I449">
        <f>20*3.83</f>
        <v>76.599999999999994</v>
      </c>
      <c r="J449">
        <f>20*3.634</f>
        <v>72.679999999999993</v>
      </c>
      <c r="K449">
        <f>17*3.634</f>
        <v>61.777999999999999</v>
      </c>
      <c r="L449">
        <f>20*3.634</f>
        <v>72.679999999999993</v>
      </c>
      <c r="M449">
        <f>20*3.634</f>
        <v>72.679999999999993</v>
      </c>
      <c r="N449">
        <f>9*6.515</f>
        <v>58.634999999999998</v>
      </c>
      <c r="O449">
        <f>10*6.515</f>
        <v>65.149999999999991</v>
      </c>
      <c r="P449">
        <f>3*6.515</f>
        <v>19.544999999999998</v>
      </c>
      <c r="Q449">
        <f>15*3.161</f>
        <v>47.414999999999999</v>
      </c>
      <c r="R449">
        <f>15*3.161</f>
        <v>47.414999999999999</v>
      </c>
    </row>
    <row r="450" spans="1:53" x14ac:dyDescent="0.2">
      <c r="A450" t="s">
        <v>76</v>
      </c>
      <c r="B450" t="s">
        <v>1051</v>
      </c>
      <c r="C450">
        <f>SUM(Table1[[#This Row],[1]:[62]])</f>
        <v>900.92700000000002</v>
      </c>
      <c r="D450">
        <f>13*4.003</f>
        <v>52.039000000000001</v>
      </c>
      <c r="E450">
        <f>13*4.003</f>
        <v>52.039000000000001</v>
      </c>
      <c r="F450">
        <f>13*4.003</f>
        <v>52.039000000000001</v>
      </c>
      <c r="G450">
        <f>9*5.891</f>
        <v>53.018999999999998</v>
      </c>
      <c r="H450">
        <f>8*5.891</f>
        <v>47.128</v>
      </c>
      <c r="I450">
        <f>9*5.891</f>
        <v>53.018999999999998</v>
      </c>
      <c r="J450">
        <f>8*4.332</f>
        <v>34.655999999999999</v>
      </c>
      <c r="K450">
        <f>8*4.332</f>
        <v>34.655999999999999</v>
      </c>
      <c r="L450">
        <f>9*4.332</f>
        <v>38.988</v>
      </c>
      <c r="M450">
        <f>10*4.778</f>
        <v>47.779999999999994</v>
      </c>
      <c r="N450">
        <f>10*4.778</f>
        <v>47.779999999999994</v>
      </c>
      <c r="O450">
        <f>7*4.778</f>
        <v>33.445999999999998</v>
      </c>
      <c r="P450">
        <f>8*5.891</f>
        <v>47.128</v>
      </c>
      <c r="Q450">
        <f>3*5.891</f>
        <v>17.673000000000002</v>
      </c>
      <c r="R450">
        <f>6*5.891</f>
        <v>35.346000000000004</v>
      </c>
      <c r="S450">
        <f>10*3.916</f>
        <v>39.159999999999997</v>
      </c>
      <c r="T450">
        <f>13*3.916</f>
        <v>50.908000000000001</v>
      </c>
      <c r="U450">
        <f>11*4.003</f>
        <v>44.033000000000001</v>
      </c>
      <c r="V450">
        <f>12*4.003</f>
        <v>48.036000000000001</v>
      </c>
      <c r="W450">
        <f>8*4.003</f>
        <v>32.024000000000001</v>
      </c>
      <c r="X450">
        <f>10*4.003</f>
        <v>40.03</v>
      </c>
    </row>
    <row r="451" spans="1:53" x14ac:dyDescent="0.2">
      <c r="A451" t="s">
        <v>221</v>
      </c>
      <c r="B451" t="s">
        <v>760</v>
      </c>
      <c r="C451">
        <f>SUM(Table1[[#This Row],[1]:[62]])</f>
        <v>899.43200000000013</v>
      </c>
      <c r="D451">
        <f>9*3.363</f>
        <v>30.266999999999999</v>
      </c>
      <c r="E451">
        <f>17*3.363</f>
        <v>57.170999999999999</v>
      </c>
      <c r="F451">
        <f>19*3.363</f>
        <v>63.896999999999998</v>
      </c>
      <c r="G451">
        <f>19*3.909</f>
        <v>74.271000000000001</v>
      </c>
      <c r="H451">
        <f>19*3.909</f>
        <v>74.271000000000001</v>
      </c>
      <c r="I451">
        <f>15*3.909</f>
        <v>58.634999999999998</v>
      </c>
      <c r="J451">
        <f>20*3.909</f>
        <v>78.179999999999993</v>
      </c>
      <c r="K451">
        <f>18*3.909</f>
        <v>70.361999999999995</v>
      </c>
      <c r="L451">
        <f>16*3.909</f>
        <v>62.543999999999997</v>
      </c>
      <c r="M451">
        <f>17*4.304</f>
        <v>73.168000000000006</v>
      </c>
      <c r="N451">
        <f>15*4.304</f>
        <v>64.56</v>
      </c>
      <c r="O451">
        <f t="shared" ref="O451:Q452" si="15">15*2.93</f>
        <v>43.95</v>
      </c>
      <c r="P451">
        <f t="shared" si="15"/>
        <v>43.95</v>
      </c>
      <c r="Q451">
        <f t="shared" si="15"/>
        <v>43.95</v>
      </c>
      <c r="R451">
        <f>14*4.304</f>
        <v>60.256</v>
      </c>
    </row>
    <row r="452" spans="1:53" x14ac:dyDescent="0.2">
      <c r="A452" t="s">
        <v>155</v>
      </c>
      <c r="B452" t="s">
        <v>1354</v>
      </c>
      <c r="C452">
        <f>SUM(Table1[[#This Row],[1]:[62]])</f>
        <v>899.23300000000006</v>
      </c>
      <c r="D452">
        <f>9*3.363</f>
        <v>30.266999999999999</v>
      </c>
      <c r="E452">
        <f>17*3.363</f>
        <v>57.170999999999999</v>
      </c>
      <c r="F452">
        <f>15*3.363</f>
        <v>50.445</v>
      </c>
      <c r="G452">
        <f>19*3.904</f>
        <v>74.176000000000002</v>
      </c>
      <c r="H452">
        <f>19*3.909</f>
        <v>74.271000000000001</v>
      </c>
      <c r="I452">
        <f>3*3.909</f>
        <v>11.727</v>
      </c>
      <c r="J452">
        <f>20*3.909</f>
        <v>78.179999999999993</v>
      </c>
      <c r="K452">
        <f>18*3.909</f>
        <v>70.361999999999995</v>
      </c>
      <c r="L452">
        <f>16*3.909</f>
        <v>62.543999999999997</v>
      </c>
      <c r="M452">
        <f>15*4.304</f>
        <v>64.56</v>
      </c>
      <c r="N452">
        <f>17*4.304</f>
        <v>73.168000000000006</v>
      </c>
      <c r="O452">
        <f t="shared" si="15"/>
        <v>43.95</v>
      </c>
      <c r="P452">
        <f t="shared" si="15"/>
        <v>43.95</v>
      </c>
      <c r="Q452">
        <f t="shared" si="15"/>
        <v>43.95</v>
      </c>
      <c r="R452">
        <f>14*4.304</f>
        <v>60.256</v>
      </c>
      <c r="S452">
        <f>14*4.304</f>
        <v>60.256</v>
      </c>
    </row>
    <row r="453" spans="1:53" x14ac:dyDescent="0.2">
      <c r="A453" t="s">
        <v>524</v>
      </c>
      <c r="B453" t="s">
        <v>556</v>
      </c>
      <c r="C453">
        <f>SUM(Table1[[#This Row],[1]:[62]])</f>
        <v>896.48900000000003</v>
      </c>
      <c r="D453">
        <f>17*3.636</f>
        <v>61.812000000000005</v>
      </c>
      <c r="E453">
        <f>14*3.636</f>
        <v>50.904000000000003</v>
      </c>
      <c r="F453">
        <f>14*3.636</f>
        <v>50.904000000000003</v>
      </c>
      <c r="G453">
        <f>18*3.801</f>
        <v>68.418000000000006</v>
      </c>
      <c r="H453">
        <f>20*3.801</f>
        <v>76.02000000000001</v>
      </c>
      <c r="I453">
        <f>22*3.801</f>
        <v>83.622</v>
      </c>
      <c r="J453">
        <f>1*7.004</f>
        <v>7.0039999999999996</v>
      </c>
      <c r="K453">
        <f>12*7.004</f>
        <v>84.048000000000002</v>
      </c>
      <c r="L453">
        <f>11*7.004</f>
        <v>77.043999999999997</v>
      </c>
      <c r="M453">
        <f>16*4.411</f>
        <v>70.575999999999993</v>
      </c>
      <c r="N453">
        <f>15*4.411</f>
        <v>66.164999999999992</v>
      </c>
      <c r="O453">
        <f>16*4.411</f>
        <v>70.575999999999993</v>
      </c>
      <c r="P453">
        <f>2*3.156</f>
        <v>6.3120000000000003</v>
      </c>
      <c r="Q453">
        <f>18*3.156</f>
        <v>56.808</v>
      </c>
      <c r="R453">
        <f>21*3.156</f>
        <v>66.275999999999996</v>
      </c>
    </row>
    <row r="454" spans="1:53" x14ac:dyDescent="0.2">
      <c r="A454" t="s">
        <v>1427</v>
      </c>
      <c r="B454" t="s">
        <v>1428</v>
      </c>
      <c r="C454">
        <f>SUM(Table1[[#This Row],[1]:[62]])</f>
        <v>894.14299999999992</v>
      </c>
      <c r="D454">
        <f>13*4.426</f>
        <v>57.538000000000004</v>
      </c>
      <c r="E454">
        <f>10*4.426</f>
        <v>44.260000000000005</v>
      </c>
      <c r="F454">
        <f>17*4.426</f>
        <v>75.242000000000004</v>
      </c>
      <c r="G454">
        <f>10*6.515</f>
        <v>65.149999999999991</v>
      </c>
      <c r="H454">
        <f>9*6.515</f>
        <v>58.634999999999998</v>
      </c>
      <c r="I454">
        <f>12*6.515</f>
        <v>78.179999999999993</v>
      </c>
      <c r="J454">
        <f>18*3.634</f>
        <v>65.411999999999992</v>
      </c>
      <c r="K454">
        <f>15*3.634</f>
        <v>54.51</v>
      </c>
      <c r="L454">
        <f>12*3.634</f>
        <v>43.607999999999997</v>
      </c>
      <c r="M454">
        <f>22*3.621</f>
        <v>79.662000000000006</v>
      </c>
      <c r="N454">
        <f>18*3.621</f>
        <v>65.177999999999997</v>
      </c>
      <c r="O454">
        <f>13*5.263</f>
        <v>68.418999999999997</v>
      </c>
      <c r="P454">
        <f>3*5.263</f>
        <v>15.789</v>
      </c>
      <c r="Q454">
        <f>16*3.83</f>
        <v>61.28</v>
      </c>
      <c r="R454">
        <f>16*3.83</f>
        <v>61.28</v>
      </c>
    </row>
    <row r="455" spans="1:53" x14ac:dyDescent="0.2">
      <c r="A455" t="s">
        <v>959</v>
      </c>
      <c r="B455" t="s">
        <v>1054</v>
      </c>
      <c r="C455">
        <f>SUM(Table1[[#This Row],[1]:[62]])</f>
        <v>889.83499999999992</v>
      </c>
      <c r="D455">
        <f>13*4.003</f>
        <v>52.039000000000001</v>
      </c>
      <c r="E455">
        <f>13*4.003</f>
        <v>52.039000000000001</v>
      </c>
      <c r="F455">
        <f>13*4.003</f>
        <v>52.039000000000001</v>
      </c>
      <c r="G455">
        <f>9*5.891</f>
        <v>53.018999999999998</v>
      </c>
      <c r="H455">
        <f>8*5.891</f>
        <v>47.128</v>
      </c>
      <c r="I455">
        <f>9*5.891</f>
        <v>53.018999999999998</v>
      </c>
      <c r="J455">
        <f>8*4.332</f>
        <v>34.655999999999999</v>
      </c>
      <c r="K455">
        <f>9*4.332</f>
        <v>38.988</v>
      </c>
      <c r="L455">
        <f>10*4.778</f>
        <v>47.779999999999994</v>
      </c>
      <c r="M455">
        <f>10*4.778</f>
        <v>47.779999999999994</v>
      </c>
      <c r="N455">
        <f>7*4.778</f>
        <v>33.445999999999998</v>
      </c>
      <c r="O455">
        <f>8*5.891</f>
        <v>47.128</v>
      </c>
      <c r="P455">
        <f>7*5.891</f>
        <v>41.237000000000002</v>
      </c>
      <c r="Q455">
        <f>6*5.891</f>
        <v>35.346000000000004</v>
      </c>
      <c r="R455">
        <f>10*3.916</f>
        <v>39.159999999999997</v>
      </c>
      <c r="S455">
        <f>13*3.916</f>
        <v>50.908000000000001</v>
      </c>
      <c r="T455">
        <f>11*4.003</f>
        <v>44.033000000000001</v>
      </c>
      <c r="U455">
        <f>12*4.003</f>
        <v>48.036000000000001</v>
      </c>
      <c r="V455">
        <f>8*4.003</f>
        <v>32.024000000000001</v>
      </c>
      <c r="W455">
        <f>10*4.003</f>
        <v>40.03</v>
      </c>
    </row>
    <row r="456" spans="1:53" x14ac:dyDescent="0.2">
      <c r="A456" t="s">
        <v>430</v>
      </c>
      <c r="B456" t="s">
        <v>446</v>
      </c>
      <c r="C456">
        <f>SUM(Table1[[#This Row],[1]:[62]])</f>
        <v>888.13099999999986</v>
      </c>
      <c r="D456">
        <f>15*4.326</f>
        <v>64.89</v>
      </c>
      <c r="E456">
        <f>13*4.326</f>
        <v>56.237999999999992</v>
      </c>
      <c r="F456">
        <f>12*4.326</f>
        <v>51.911999999999992</v>
      </c>
      <c r="G456">
        <f>14*4.326</f>
        <v>60.563999999999993</v>
      </c>
      <c r="H456">
        <f>15*4.326</f>
        <v>64.89</v>
      </c>
      <c r="I456">
        <f>17*4.241</f>
        <v>72.096999999999994</v>
      </c>
      <c r="J456">
        <f>17*4.241</f>
        <v>72.096999999999994</v>
      </c>
      <c r="K456">
        <f>5*4.212</f>
        <v>21.06</v>
      </c>
      <c r="L456">
        <f>16*4.212</f>
        <v>67.391999999999996</v>
      </c>
      <c r="M456">
        <f>11*4.212</f>
        <v>46.331999999999994</v>
      </c>
      <c r="N456">
        <f>12*5.922</f>
        <v>71.063999999999993</v>
      </c>
      <c r="O456">
        <f>12*5.922</f>
        <v>71.063999999999993</v>
      </c>
      <c r="P456">
        <f>2*5.922</f>
        <v>11.843999999999999</v>
      </c>
      <c r="Q456">
        <f>13*5.403</f>
        <v>70.23899999999999</v>
      </c>
      <c r="R456">
        <f>13*5.403</f>
        <v>70.23899999999999</v>
      </c>
      <c r="S456">
        <f>3*5.403</f>
        <v>16.209</v>
      </c>
    </row>
    <row r="457" spans="1:53" x14ac:dyDescent="0.2">
      <c r="A457" t="s">
        <v>850</v>
      </c>
      <c r="B457" t="s">
        <v>851</v>
      </c>
      <c r="C457">
        <f>SUM(Table1[[#This Row],[1]:[62]])</f>
        <v>887.97900000000004</v>
      </c>
      <c r="D457">
        <f>8*4.426</f>
        <v>35.408000000000001</v>
      </c>
      <c r="E457">
        <f>14*4.426</f>
        <v>61.963999999999999</v>
      </c>
      <c r="F457">
        <f>16*4.426</f>
        <v>70.816000000000003</v>
      </c>
      <c r="G457">
        <f>3*6.515</f>
        <v>19.544999999999998</v>
      </c>
      <c r="H457">
        <f>11*6.515</f>
        <v>71.664999999999992</v>
      </c>
      <c r="I457">
        <f>16*3.925</f>
        <v>62.8</v>
      </c>
      <c r="J457">
        <f>21*3.925</f>
        <v>82.424999999999997</v>
      </c>
      <c r="K457">
        <f>15*3.621</f>
        <v>54.314999999999998</v>
      </c>
      <c r="L457">
        <f>3*3.957</f>
        <v>11.870999999999999</v>
      </c>
      <c r="M457">
        <f>14*3.957</f>
        <v>55.397999999999996</v>
      </c>
      <c r="N457">
        <f>22*3.957</f>
        <v>87.054000000000002</v>
      </c>
      <c r="O457">
        <f>12*5.263</f>
        <v>63.155999999999999</v>
      </c>
      <c r="P457">
        <f>14*5.263</f>
        <v>73.682000000000002</v>
      </c>
      <c r="Q457">
        <f>18*3.83</f>
        <v>68.94</v>
      </c>
      <c r="R457">
        <f>18*3.83</f>
        <v>68.94</v>
      </c>
      <c r="BA457" s="1"/>
    </row>
    <row r="458" spans="1:53" x14ac:dyDescent="0.2">
      <c r="A458" t="s">
        <v>1030</v>
      </c>
      <c r="B458" t="s">
        <v>1055</v>
      </c>
      <c r="C458">
        <f>SUM(Table1[[#This Row],[1]:[62]])</f>
        <v>886.26699999999994</v>
      </c>
      <c r="D458">
        <f>13*4.003</f>
        <v>52.039000000000001</v>
      </c>
      <c r="E458">
        <f>13*4.003</f>
        <v>52.039000000000001</v>
      </c>
      <c r="F458">
        <f>13*4.003</f>
        <v>52.039000000000001</v>
      </c>
      <c r="G458">
        <f>9*5.891</f>
        <v>53.018999999999998</v>
      </c>
      <c r="H458">
        <f>8*5.891</f>
        <v>47.128</v>
      </c>
      <c r="I458">
        <f>9*5.891</f>
        <v>53.018999999999998</v>
      </c>
      <c r="J458">
        <f>8*4.332</f>
        <v>34.655999999999999</v>
      </c>
      <c r="K458">
        <f>8*4.332</f>
        <v>34.655999999999999</v>
      </c>
      <c r="L458">
        <f>9*4.332</f>
        <v>38.988</v>
      </c>
      <c r="M458">
        <f>10*4.778</f>
        <v>47.779999999999994</v>
      </c>
      <c r="N458">
        <f>2*4.778</f>
        <v>9.5559999999999992</v>
      </c>
      <c r="O458">
        <f>7*4.778</f>
        <v>33.445999999999998</v>
      </c>
      <c r="P458">
        <f>8*5.891</f>
        <v>47.128</v>
      </c>
      <c r="Q458">
        <f>7*5.891</f>
        <v>41.237000000000002</v>
      </c>
      <c r="R458">
        <f>6*5.891</f>
        <v>35.346000000000004</v>
      </c>
      <c r="S458">
        <f>10*3.916</f>
        <v>39.159999999999997</v>
      </c>
      <c r="T458">
        <f>13*3.916</f>
        <v>50.908000000000001</v>
      </c>
      <c r="U458">
        <f>11*4.003</f>
        <v>44.033000000000001</v>
      </c>
      <c r="V458">
        <f>12*4.003</f>
        <v>48.036000000000001</v>
      </c>
      <c r="W458">
        <f>8*4.003</f>
        <v>32.024000000000001</v>
      </c>
      <c r="X458">
        <f>10*4.003</f>
        <v>40.03</v>
      </c>
    </row>
    <row r="459" spans="1:53" x14ac:dyDescent="0.2">
      <c r="A459" t="s">
        <v>303</v>
      </c>
      <c r="B459" t="s">
        <v>764</v>
      </c>
      <c r="C459">
        <f>SUM(Table1[[#This Row],[1]:[62]])</f>
        <v>884.19100000000026</v>
      </c>
      <c r="D459">
        <f>9*3.363</f>
        <v>30.266999999999999</v>
      </c>
      <c r="E459">
        <f>17*3.363</f>
        <v>57.170999999999999</v>
      </c>
      <c r="F459">
        <f>19*3.363</f>
        <v>63.896999999999998</v>
      </c>
      <c r="G459">
        <f>19*3.909</f>
        <v>74.271000000000001</v>
      </c>
      <c r="H459">
        <f>19*3.909</f>
        <v>74.271000000000001</v>
      </c>
      <c r="I459">
        <f>15*3.909</f>
        <v>58.634999999999998</v>
      </c>
      <c r="J459">
        <f>20*3.909</f>
        <v>78.179999999999993</v>
      </c>
      <c r="K459">
        <f>13*3.909</f>
        <v>50.817</v>
      </c>
      <c r="L459">
        <f>16*3.909</f>
        <v>62.543999999999997</v>
      </c>
      <c r="M459">
        <f>15*4.304</f>
        <v>64.56</v>
      </c>
      <c r="N459">
        <f>17*4.304</f>
        <v>73.168000000000006</v>
      </c>
      <c r="O459">
        <f>15*4.304</f>
        <v>64.56</v>
      </c>
      <c r="P459">
        <f>15*2.93</f>
        <v>43.95</v>
      </c>
      <c r="Q459">
        <f>15*2.93</f>
        <v>43.95</v>
      </c>
      <c r="R459">
        <f>15*2.93</f>
        <v>43.95</v>
      </c>
    </row>
    <row r="460" spans="1:53" x14ac:dyDescent="0.2">
      <c r="A460" t="s">
        <v>358</v>
      </c>
      <c r="B460" t="s">
        <v>346</v>
      </c>
      <c r="C460">
        <f>SUM(Table1[[#This Row],[1]:[62]])</f>
        <v>882.2639999999999</v>
      </c>
      <c r="D460">
        <f>20*4.309</f>
        <v>86.18</v>
      </c>
      <c r="E460">
        <f>10*4.309</f>
        <v>43.09</v>
      </c>
      <c r="F460">
        <f>18*4.309</f>
        <v>77.561999999999998</v>
      </c>
      <c r="G460" s="1">
        <f>15*3.443</f>
        <v>51.645000000000003</v>
      </c>
      <c r="H460">
        <f>22*3.443</f>
        <v>75.745999999999995</v>
      </c>
      <c r="I460">
        <f>22*3.493</f>
        <v>76.846000000000004</v>
      </c>
      <c r="J460">
        <f>15*3.493</f>
        <v>52.394999999999996</v>
      </c>
      <c r="K460">
        <f>22*3.493</f>
        <v>76.846000000000004</v>
      </c>
      <c r="L460">
        <f>21*3.443</f>
        <v>72.302999999999997</v>
      </c>
      <c r="M460">
        <f>22*3.443</f>
        <v>75.745999999999995</v>
      </c>
      <c r="N460">
        <f>20*4.309</f>
        <v>86.18</v>
      </c>
      <c r="O460">
        <f>11*4.309</f>
        <v>47.399000000000001</v>
      </c>
      <c r="P460">
        <f>5*4.309</f>
        <v>21.545000000000002</v>
      </c>
      <c r="Q460">
        <f>9*4.309</f>
        <v>38.780999999999999</v>
      </c>
    </row>
    <row r="461" spans="1:53" x14ac:dyDescent="0.2">
      <c r="A461" t="s">
        <v>1337</v>
      </c>
      <c r="B461" t="s">
        <v>1338</v>
      </c>
      <c r="C461">
        <f>SUM(Table1[[#This Row],[1]:[62]])</f>
        <v>880.45499999999981</v>
      </c>
      <c r="D461">
        <f>12*4.426</f>
        <v>53.112000000000002</v>
      </c>
      <c r="E461">
        <f>12*4.426</f>
        <v>53.112000000000002</v>
      </c>
      <c r="F461">
        <f>12*4.426</f>
        <v>53.112000000000002</v>
      </c>
      <c r="G461" s="1">
        <f>20*3.83</f>
        <v>76.599999999999994</v>
      </c>
      <c r="H461">
        <f>8*3.83</f>
        <v>30.64</v>
      </c>
      <c r="I461">
        <f>20*3.634</f>
        <v>72.679999999999993</v>
      </c>
      <c r="J461">
        <f>17*3.634</f>
        <v>61.777999999999999</v>
      </c>
      <c r="K461">
        <f>20*3.634</f>
        <v>72.679999999999993</v>
      </c>
      <c r="L461">
        <f>19*3.634</f>
        <v>69.045999999999992</v>
      </c>
      <c r="M461">
        <f>10*6.515</f>
        <v>65.149999999999991</v>
      </c>
      <c r="N461">
        <f>10*6.515</f>
        <v>65.149999999999991</v>
      </c>
      <c r="O461">
        <f>10*6.515</f>
        <v>65.149999999999991</v>
      </c>
      <c r="P461">
        <f>15*3.161</f>
        <v>47.414999999999999</v>
      </c>
      <c r="Q461">
        <f>15*3.161</f>
        <v>47.414999999999999</v>
      </c>
      <c r="R461">
        <f>15*3.161</f>
        <v>47.414999999999999</v>
      </c>
    </row>
    <row r="462" spans="1:53" x14ac:dyDescent="0.2">
      <c r="A462" t="s">
        <v>76</v>
      </c>
      <c r="B462" t="s">
        <v>1057</v>
      </c>
      <c r="C462">
        <f>SUM(Table1[[#This Row],[1]:[62]])</f>
        <v>876.45500000000004</v>
      </c>
      <c r="D462">
        <f>13*4.003</f>
        <v>52.039000000000001</v>
      </c>
      <c r="E462">
        <f>13*4.003</f>
        <v>52.039000000000001</v>
      </c>
      <c r="F462">
        <f>13*4.003</f>
        <v>52.039000000000001</v>
      </c>
      <c r="G462">
        <f>9*5.891</f>
        <v>53.018999999999998</v>
      </c>
      <c r="H462">
        <f>8*5.891</f>
        <v>47.128</v>
      </c>
      <c r="I462">
        <f>9*5.891</f>
        <v>53.018999999999998</v>
      </c>
      <c r="J462">
        <f>8*4.332</f>
        <v>34.655999999999999</v>
      </c>
      <c r="K462">
        <f>8*4.332</f>
        <v>34.655999999999999</v>
      </c>
      <c r="L462">
        <f>9*4.332</f>
        <v>38.988</v>
      </c>
      <c r="M462">
        <f>10*4.778</f>
        <v>47.779999999999994</v>
      </c>
      <c r="N462">
        <f>10*4.778</f>
        <v>47.779999999999994</v>
      </c>
      <c r="O462">
        <f>7*4.778</f>
        <v>33.445999999999998</v>
      </c>
      <c r="P462">
        <f>8*5.891</f>
        <v>47.128</v>
      </c>
      <c r="Q462">
        <f>7*5.891</f>
        <v>41.237000000000002</v>
      </c>
      <c r="R462">
        <f>6*5.891</f>
        <v>35.346000000000004</v>
      </c>
      <c r="S462">
        <f>10*3.916</f>
        <v>39.159999999999997</v>
      </c>
      <c r="T462">
        <f>13*3.916</f>
        <v>50.908000000000001</v>
      </c>
      <c r="U462">
        <f>12*4.003</f>
        <v>48.036000000000001</v>
      </c>
      <c r="V462">
        <f>8*4.003</f>
        <v>32.024000000000001</v>
      </c>
      <c r="W462">
        <f>9*4.003</f>
        <v>36.027000000000001</v>
      </c>
    </row>
    <row r="463" spans="1:53" x14ac:dyDescent="0.2">
      <c r="A463" t="s">
        <v>1312</v>
      </c>
      <c r="B463" t="s">
        <v>1313</v>
      </c>
      <c r="C463">
        <f>SUM(Table1[[#This Row],[1]:[62]])</f>
        <v>868.31399999999985</v>
      </c>
      <c r="D463">
        <f>20*2.897</f>
        <v>57.94</v>
      </c>
      <c r="E463">
        <f>20*2.897</f>
        <v>57.94</v>
      </c>
      <c r="F463">
        <f>15*4.426</f>
        <v>66.39</v>
      </c>
      <c r="G463">
        <f>15*4.426</f>
        <v>66.39</v>
      </c>
      <c r="H463">
        <f>15*4.426</f>
        <v>66.39</v>
      </c>
      <c r="I463">
        <f>15*3.925</f>
        <v>58.875</v>
      </c>
      <c r="J463" s="1">
        <f>1*3.925</f>
        <v>3.9249999999999998</v>
      </c>
      <c r="K463">
        <f>1*1.104</f>
        <v>1.1040000000000001</v>
      </c>
      <c r="L463">
        <f>12*6.515</f>
        <v>78.179999999999993</v>
      </c>
      <c r="M463">
        <f>12*6.515</f>
        <v>78.179999999999993</v>
      </c>
      <c r="N463">
        <f>20*3.634</f>
        <v>72.679999999999993</v>
      </c>
      <c r="O463">
        <f>20*3.634</f>
        <v>72.679999999999993</v>
      </c>
      <c r="P463">
        <f>20*3.634</f>
        <v>72.679999999999993</v>
      </c>
      <c r="Q463">
        <f>20*2.874</f>
        <v>57.480000000000004</v>
      </c>
      <c r="R463">
        <f>20*2.874</f>
        <v>57.480000000000004</v>
      </c>
    </row>
    <row r="464" spans="1:53" x14ac:dyDescent="0.2">
      <c r="A464" t="s">
        <v>314</v>
      </c>
      <c r="B464" t="s">
        <v>860</v>
      </c>
      <c r="C464">
        <f>SUM(Table1[[#This Row],[1]:[62]])</f>
        <v>866.35999999999967</v>
      </c>
      <c r="D464">
        <f>19*3.957</f>
        <v>75.182999999999993</v>
      </c>
      <c r="E464">
        <f>15*3.957</f>
        <v>59.354999999999997</v>
      </c>
      <c r="F464">
        <f>24*3.957</f>
        <v>94.967999999999989</v>
      </c>
      <c r="G464">
        <f>13*4.003</f>
        <v>52.039000000000001</v>
      </c>
      <c r="H464">
        <f>13*4.003</f>
        <v>52.039000000000001</v>
      </c>
      <c r="I464">
        <f>13*4.003</f>
        <v>52.039000000000001</v>
      </c>
      <c r="J464">
        <f>9*5.891</f>
        <v>53.018999999999998</v>
      </c>
      <c r="K464">
        <f>8*5.891</f>
        <v>47.128</v>
      </c>
      <c r="L464">
        <f>9*5.891</f>
        <v>53.018999999999998</v>
      </c>
      <c r="M464">
        <f>8*4.332</f>
        <v>34.655999999999999</v>
      </c>
      <c r="N464">
        <f>8*4.332</f>
        <v>34.655999999999999</v>
      </c>
      <c r="O464">
        <f>9*4.332</f>
        <v>38.988</v>
      </c>
      <c r="P464">
        <f>10*4.778</f>
        <v>47.779999999999994</v>
      </c>
      <c r="Q464">
        <f>10*4.778</f>
        <v>47.779999999999994</v>
      </c>
      <c r="R464">
        <f>8*5.891</f>
        <v>47.128</v>
      </c>
      <c r="S464">
        <f>7*5.891</f>
        <v>41.237000000000002</v>
      </c>
      <c r="T464">
        <f>6*5.891</f>
        <v>35.346000000000004</v>
      </c>
    </row>
    <row r="465" spans="1:34" x14ac:dyDescent="0.2">
      <c r="A465" t="s">
        <v>1131</v>
      </c>
      <c r="B465" t="s">
        <v>1132</v>
      </c>
      <c r="C465">
        <f>SUM(Table1[[#This Row],[1]:[62]])</f>
        <v>860.97599999999989</v>
      </c>
      <c r="D465">
        <f>13*4.426</f>
        <v>57.538000000000004</v>
      </c>
      <c r="E465">
        <f>10*4.426</f>
        <v>44.260000000000005</v>
      </c>
      <c r="F465">
        <f>17*4.426</f>
        <v>75.242000000000004</v>
      </c>
      <c r="G465">
        <f>10*6.515</f>
        <v>65.149999999999991</v>
      </c>
      <c r="H465">
        <f>8*6.515</f>
        <v>52.12</v>
      </c>
      <c r="I465">
        <f>12*6.515</f>
        <v>78.179999999999993</v>
      </c>
      <c r="J465">
        <f>18*3.634</f>
        <v>65.411999999999992</v>
      </c>
      <c r="K465">
        <f>15*3.634</f>
        <v>54.51</v>
      </c>
      <c r="L465">
        <f>12*3.634</f>
        <v>43.607999999999997</v>
      </c>
      <c r="M465">
        <f>19*3.621</f>
        <v>68.799000000000007</v>
      </c>
      <c r="N465">
        <f>18*3.621</f>
        <v>65.177999999999997</v>
      </c>
      <c r="O465">
        <f>13*5.263</f>
        <v>68.418999999999997</v>
      </c>
      <c r="P465">
        <f>16*3.83</f>
        <v>61.28</v>
      </c>
      <c r="Q465">
        <f>16*3.83</f>
        <v>61.28</v>
      </c>
    </row>
    <row r="466" spans="1:34" x14ac:dyDescent="0.2">
      <c r="A466" t="s">
        <v>315</v>
      </c>
      <c r="B466" t="s">
        <v>20</v>
      </c>
      <c r="C466">
        <f>SUM(Table1[[#This Row],[1]:[62]])</f>
        <v>857.43799999999999</v>
      </c>
      <c r="D466">
        <f>12*4.003</f>
        <v>48.036000000000001</v>
      </c>
      <c r="E466">
        <f>13*4.003</f>
        <v>52.039000000000001</v>
      </c>
      <c r="F466">
        <f>13*4.003</f>
        <v>52.039000000000001</v>
      </c>
      <c r="G466">
        <f>9*5.891</f>
        <v>53.018999999999998</v>
      </c>
      <c r="H466">
        <f>8*5.891</f>
        <v>47.128</v>
      </c>
      <c r="I466">
        <f>9*5.891</f>
        <v>53.018999999999998</v>
      </c>
      <c r="J466">
        <f>8*4.332</f>
        <v>34.655999999999999</v>
      </c>
      <c r="K466">
        <f>8*4.332</f>
        <v>34.655999999999999</v>
      </c>
      <c r="L466">
        <f>9*4.332</f>
        <v>38.988</v>
      </c>
      <c r="M466">
        <f>10*4.778</f>
        <v>47.779999999999994</v>
      </c>
      <c r="N466">
        <f>5*4.778</f>
        <v>23.889999999999997</v>
      </c>
      <c r="O466">
        <f>7*4.778</f>
        <v>33.445999999999998</v>
      </c>
      <c r="P466">
        <f>8*5.891</f>
        <v>47.128</v>
      </c>
      <c r="Q466">
        <f>7*5.891</f>
        <v>41.237000000000002</v>
      </c>
      <c r="R466">
        <f>6*5.891</f>
        <v>35.346000000000004</v>
      </c>
      <c r="S466">
        <f>13*3.916</f>
        <v>50.908000000000001</v>
      </c>
      <c r="T466">
        <f>11*4.003</f>
        <v>44.033000000000001</v>
      </c>
      <c r="U466">
        <f>12*4.003</f>
        <v>48.036000000000001</v>
      </c>
      <c r="V466">
        <f>8*4.003</f>
        <v>32.024000000000001</v>
      </c>
      <c r="W466">
        <f>10*4.003</f>
        <v>40.03</v>
      </c>
      <c r="AE466" s="1"/>
    </row>
    <row r="467" spans="1:34" x14ac:dyDescent="0.2">
      <c r="A467" t="s">
        <v>141</v>
      </c>
      <c r="B467" t="s">
        <v>1429</v>
      </c>
      <c r="C467">
        <f>SUM(Table1[[#This Row],[1]:[62]])</f>
        <v>856.29699999999991</v>
      </c>
      <c r="D467">
        <f>16*4.653</f>
        <v>74.447999999999993</v>
      </c>
      <c r="E467">
        <f>10*4.653</f>
        <v>46.529999999999994</v>
      </c>
      <c r="F467">
        <f>16*4.653</f>
        <v>74.447999999999993</v>
      </c>
      <c r="G467">
        <f>15*5.822</f>
        <v>87.33</v>
      </c>
      <c r="H467">
        <f>10*5.822</f>
        <v>58.22</v>
      </c>
      <c r="I467">
        <f>16*5.822</f>
        <v>93.152000000000001</v>
      </c>
      <c r="J467">
        <f>1*5.793</f>
        <v>5.7930000000000001</v>
      </c>
      <c r="K467">
        <f>20*4.428</f>
        <v>88.56</v>
      </c>
      <c r="L467">
        <f>14*4.428</f>
        <v>61.991999999999997</v>
      </c>
      <c r="M467">
        <f>18*4.428</f>
        <v>79.703999999999994</v>
      </c>
      <c r="N467">
        <f>9*4.653</f>
        <v>41.876999999999995</v>
      </c>
      <c r="O467">
        <f>12*4.653</f>
        <v>55.835999999999999</v>
      </c>
      <c r="P467">
        <f>19*4.653</f>
        <v>88.406999999999996</v>
      </c>
      <c r="Q467" s="1"/>
    </row>
    <row r="468" spans="1:34" x14ac:dyDescent="0.2">
      <c r="A468" t="s">
        <v>21</v>
      </c>
      <c r="B468" t="s">
        <v>22</v>
      </c>
      <c r="C468">
        <f>SUM(Table1[[#This Row],[1]:[62]])</f>
        <v>855.87</v>
      </c>
      <c r="D468">
        <f>13*4.95</f>
        <v>64.350000000000009</v>
      </c>
      <c r="E468">
        <f>13*4.95</f>
        <v>64.350000000000009</v>
      </c>
      <c r="F468">
        <f>13*4.95</f>
        <v>64.350000000000009</v>
      </c>
      <c r="G468" s="1">
        <f>18*3.41</f>
        <v>61.38</v>
      </c>
      <c r="H468">
        <f>14*3.41</f>
        <v>47.74</v>
      </c>
      <c r="I468">
        <f>18*3.41</f>
        <v>61.38</v>
      </c>
      <c r="J468">
        <f>16*4.448</f>
        <v>71.168000000000006</v>
      </c>
      <c r="K468">
        <f>13*4.448</f>
        <v>57.824000000000005</v>
      </c>
      <c r="L468">
        <f>11*4.448</f>
        <v>48.928000000000004</v>
      </c>
      <c r="M468">
        <f>13*3.93</f>
        <v>51.09</v>
      </c>
      <c r="N468">
        <f>14*3.93</f>
        <v>55.02</v>
      </c>
      <c r="O468">
        <f>15*3.93</f>
        <v>58.95</v>
      </c>
      <c r="P468">
        <f>12*3.93</f>
        <v>47.160000000000004</v>
      </c>
      <c r="Q468">
        <f>12*3.93</f>
        <v>47.160000000000004</v>
      </c>
      <c r="R468">
        <f>14*3.93</f>
        <v>55.02</v>
      </c>
    </row>
    <row r="469" spans="1:34" x14ac:dyDescent="0.2">
      <c r="A469" t="s">
        <v>1153</v>
      </c>
      <c r="B469" t="s">
        <v>1179</v>
      </c>
      <c r="C469">
        <f>SUM(Table1[[#This Row],[1]:[62]])</f>
        <v>855.16600000000017</v>
      </c>
      <c r="D469">
        <f>14*2.15</f>
        <v>30.099999999999998</v>
      </c>
      <c r="E469">
        <f>16*2.15</f>
        <v>34.4</v>
      </c>
      <c r="F469">
        <f>15*2.15</f>
        <v>32.25</v>
      </c>
      <c r="G469">
        <f>11*4.025</f>
        <v>44.275000000000006</v>
      </c>
      <c r="H469">
        <f>11*4.025</f>
        <v>44.275000000000006</v>
      </c>
      <c r="I469">
        <f>14*4.025</f>
        <v>56.350000000000009</v>
      </c>
      <c r="J469">
        <f>18*2.35</f>
        <v>42.300000000000004</v>
      </c>
      <c r="K469">
        <f>18*2.35</f>
        <v>42.300000000000004</v>
      </c>
      <c r="L469">
        <f>18*2.35</f>
        <v>42.300000000000004</v>
      </c>
      <c r="M469">
        <f>16*1.75</f>
        <v>28</v>
      </c>
      <c r="N469">
        <f>15*1.75</f>
        <v>26.25</v>
      </c>
      <c r="O469">
        <f>19*1.75</f>
        <v>33.25</v>
      </c>
      <c r="P469">
        <f>26*1.826</f>
        <v>47.475999999999999</v>
      </c>
      <c r="Q469">
        <f>23*1.826</f>
        <v>41.998000000000005</v>
      </c>
      <c r="R469">
        <f>17*1.826</f>
        <v>31.042000000000002</v>
      </c>
      <c r="S469">
        <f>15*2.3</f>
        <v>34.5</v>
      </c>
      <c r="T469">
        <f>7*2.3</f>
        <v>16.099999999999998</v>
      </c>
      <c r="U469">
        <f>13*2.3</f>
        <v>29.9</v>
      </c>
      <c r="V469">
        <f>15*2.15</f>
        <v>32.25</v>
      </c>
      <c r="W469">
        <f>13*2.15</f>
        <v>27.95</v>
      </c>
      <c r="X469">
        <f>16*2.15</f>
        <v>34.4</v>
      </c>
      <c r="Y469">
        <f>15*2.3</f>
        <v>34.5</v>
      </c>
      <c r="Z469">
        <f>15*2.3</f>
        <v>34.5</v>
      </c>
      <c r="AA469">
        <f>15*2.3</f>
        <v>34.5</v>
      </c>
    </row>
    <row r="470" spans="1:34" x14ac:dyDescent="0.2">
      <c r="A470" t="s">
        <v>517</v>
      </c>
      <c r="B470" t="s">
        <v>918</v>
      </c>
      <c r="C470">
        <f>SUM(Table1[[#This Row],[1]:[62]])</f>
        <v>852.74599999999987</v>
      </c>
      <c r="D470">
        <f>4*3.703</f>
        <v>14.811999999999999</v>
      </c>
      <c r="E470">
        <f>16*3.703</f>
        <v>59.247999999999998</v>
      </c>
      <c r="F470" s="1">
        <f>16*3.703</f>
        <v>59.247999999999998</v>
      </c>
      <c r="G470">
        <f>2*4.563</f>
        <v>9.1259999999999994</v>
      </c>
      <c r="H470">
        <f>6*4.563</f>
        <v>27.378</v>
      </c>
      <c r="I470">
        <f>13*5.807</f>
        <v>75.491</v>
      </c>
      <c r="J470">
        <f>13*5.807</f>
        <v>75.491</v>
      </c>
      <c r="K470">
        <f>3*3.587</f>
        <v>10.761000000000001</v>
      </c>
      <c r="L470">
        <f>22*3.587</f>
        <v>78.914000000000001</v>
      </c>
      <c r="M470">
        <f>22*3.587</f>
        <v>78.914000000000001</v>
      </c>
      <c r="N470">
        <f>15*4.563</f>
        <v>68.444999999999993</v>
      </c>
      <c r="O470">
        <f>15*4.563</f>
        <v>68.444999999999993</v>
      </c>
      <c r="P470">
        <f>13*5.807</f>
        <v>75.491</v>
      </c>
      <c r="Q470">
        <f>13*5.807</f>
        <v>75.491</v>
      </c>
      <c r="R470">
        <f>13*5.807</f>
        <v>75.491</v>
      </c>
    </row>
    <row r="471" spans="1:34" x14ac:dyDescent="0.2">
      <c r="A471" t="s">
        <v>9</v>
      </c>
      <c r="B471" t="s">
        <v>10</v>
      </c>
      <c r="C471">
        <f>SUM(Table1[[#This Row],[1]:[62]])</f>
        <v>851.42200000000003</v>
      </c>
      <c r="D471">
        <f>13*4.95</f>
        <v>64.350000000000009</v>
      </c>
      <c r="E471">
        <f>13*4.95</f>
        <v>64.350000000000009</v>
      </c>
      <c r="F471">
        <f>13*4.95</f>
        <v>64.350000000000009</v>
      </c>
      <c r="G471">
        <f>18*3.41</f>
        <v>61.38</v>
      </c>
      <c r="H471">
        <f>14*3.41</f>
        <v>47.74</v>
      </c>
      <c r="I471">
        <f>18*3.41</f>
        <v>61.38</v>
      </c>
      <c r="J471">
        <f>16*4.448</f>
        <v>71.168000000000006</v>
      </c>
      <c r="K471">
        <f>13*4.448</f>
        <v>57.824000000000005</v>
      </c>
      <c r="L471">
        <f>10*4.448</f>
        <v>44.480000000000004</v>
      </c>
      <c r="M471">
        <f>13*3.93</f>
        <v>51.09</v>
      </c>
      <c r="N471">
        <f>14*3.93</f>
        <v>55.02</v>
      </c>
      <c r="O471">
        <f>15*3.93</f>
        <v>58.95</v>
      </c>
      <c r="P471">
        <f>12*3.93</f>
        <v>47.160000000000004</v>
      </c>
      <c r="Q471">
        <f>12*3.93</f>
        <v>47.160000000000004</v>
      </c>
      <c r="R471">
        <f>14*3.93</f>
        <v>55.02</v>
      </c>
      <c r="AH471" s="1"/>
    </row>
    <row r="472" spans="1:34" x14ac:dyDescent="0.2">
      <c r="A472" t="s">
        <v>1027</v>
      </c>
      <c r="B472" t="s">
        <v>1042</v>
      </c>
      <c r="C472">
        <f>SUM(Table1[[#This Row],[1]:[62]])</f>
        <v>850.22899999999993</v>
      </c>
      <c r="D472">
        <f>13*4.003</f>
        <v>52.039000000000001</v>
      </c>
      <c r="E472">
        <f>13*4.003</f>
        <v>52.039000000000001</v>
      </c>
      <c r="F472">
        <f>13*4.003</f>
        <v>52.039000000000001</v>
      </c>
      <c r="G472">
        <f>9*5.891</f>
        <v>53.018999999999998</v>
      </c>
      <c r="H472">
        <f>8*5.891</f>
        <v>47.128</v>
      </c>
      <c r="I472">
        <f>9*5.891</f>
        <v>53.018999999999998</v>
      </c>
      <c r="J472">
        <f>1*4.332</f>
        <v>4.3319999999999999</v>
      </c>
      <c r="K472">
        <f>8*4.332</f>
        <v>34.655999999999999</v>
      </c>
      <c r="L472">
        <f>9*4.332</f>
        <v>38.988</v>
      </c>
      <c r="M472">
        <f>10*4.778</f>
        <v>47.779999999999994</v>
      </c>
      <c r="N472">
        <f>9*4.778</f>
        <v>43.001999999999995</v>
      </c>
      <c r="O472">
        <f>7*4.778</f>
        <v>33.445999999999998</v>
      </c>
      <c r="P472">
        <f>8*5.891</f>
        <v>47.128</v>
      </c>
      <c r="Q472">
        <f>7*5.891</f>
        <v>41.237000000000002</v>
      </c>
      <c r="R472">
        <f>6*5.891</f>
        <v>35.346000000000004</v>
      </c>
      <c r="S472">
        <f>13*3.916</f>
        <v>50.908000000000001</v>
      </c>
      <c r="T472">
        <f>11*4.003</f>
        <v>44.033000000000001</v>
      </c>
      <c r="U472">
        <f>12*4.003</f>
        <v>48.036000000000001</v>
      </c>
      <c r="V472">
        <f>8*4.003</f>
        <v>32.024000000000001</v>
      </c>
      <c r="W472">
        <f>10*4.003</f>
        <v>40.03</v>
      </c>
    </row>
    <row r="473" spans="1:34" x14ac:dyDescent="0.2">
      <c r="A473" t="s">
        <v>170</v>
      </c>
      <c r="B473" t="s">
        <v>188</v>
      </c>
      <c r="C473">
        <f>SUM(Table1[[#This Row],[1]:[62]])</f>
        <v>848.87799999999993</v>
      </c>
      <c r="D473">
        <f>11*5.543</f>
        <v>60.972999999999999</v>
      </c>
      <c r="E473">
        <f>13*5.543</f>
        <v>72.058999999999997</v>
      </c>
      <c r="F473">
        <f>6*5.543</f>
        <v>33.258000000000003</v>
      </c>
      <c r="G473">
        <f>15*4.554</f>
        <v>68.31</v>
      </c>
      <c r="H473">
        <f>14*4.554</f>
        <v>63.756</v>
      </c>
      <c r="I473">
        <f>15*4.554</f>
        <v>68.31</v>
      </c>
      <c r="J473">
        <f>14*3.754</f>
        <v>52.555999999999997</v>
      </c>
      <c r="K473">
        <f>17*3.754</f>
        <v>63.817999999999998</v>
      </c>
      <c r="L473">
        <f>13*5.543</f>
        <v>72.058999999999997</v>
      </c>
      <c r="M473">
        <f>8*5.543</f>
        <v>44.344000000000001</v>
      </c>
      <c r="N473">
        <f>13*5.543</f>
        <v>72.058999999999997</v>
      </c>
      <c r="O473">
        <f>13*5.543</f>
        <v>72.058999999999997</v>
      </c>
      <c r="P473">
        <f>6*5.543</f>
        <v>33.258000000000003</v>
      </c>
      <c r="Q473">
        <f>13*5.543</f>
        <v>72.058999999999997</v>
      </c>
    </row>
    <row r="474" spans="1:34" x14ac:dyDescent="0.2">
      <c r="A474" t="s">
        <v>1155</v>
      </c>
      <c r="B474" t="s">
        <v>1185</v>
      </c>
      <c r="C474">
        <f>SUM(Table1[[#This Row],[1]:[62]])</f>
        <v>848.56600000000014</v>
      </c>
      <c r="D474">
        <f>14*2.15</f>
        <v>30.099999999999998</v>
      </c>
      <c r="E474">
        <f>16*2.15</f>
        <v>34.4</v>
      </c>
      <c r="F474">
        <f>15*2.15</f>
        <v>32.25</v>
      </c>
      <c r="G474">
        <f>11*4.025</f>
        <v>44.275000000000006</v>
      </c>
      <c r="H474">
        <f>11*4.025</f>
        <v>44.275000000000006</v>
      </c>
      <c r="I474">
        <f>14*4.025</f>
        <v>56.350000000000009</v>
      </c>
      <c r="J474">
        <f>18*2.35</f>
        <v>42.300000000000004</v>
      </c>
      <c r="K474">
        <f>18*2.35</f>
        <v>42.300000000000004</v>
      </c>
      <c r="L474">
        <f>12*2.35</f>
        <v>28.200000000000003</v>
      </c>
      <c r="M474">
        <f>16*1.75</f>
        <v>28</v>
      </c>
      <c r="N474">
        <f>15*1.75</f>
        <v>26.25</v>
      </c>
      <c r="O474">
        <f>19*1.75</f>
        <v>33.25</v>
      </c>
      <c r="P474">
        <f>26*1.826</f>
        <v>47.475999999999999</v>
      </c>
      <c r="Q474">
        <f>23*1.826</f>
        <v>41.998000000000005</v>
      </c>
      <c r="R474">
        <f>17*1.826</f>
        <v>31.042000000000002</v>
      </c>
      <c r="S474">
        <f>15*2.3</f>
        <v>34.5</v>
      </c>
      <c r="T474">
        <f>14*2.3</f>
        <v>32.199999999999996</v>
      </c>
      <c r="U474">
        <f>13*2.3</f>
        <v>29.9</v>
      </c>
      <c r="V474">
        <f>15*2.15</f>
        <v>32.25</v>
      </c>
      <c r="W474">
        <f>13*2.15</f>
        <v>27.95</v>
      </c>
      <c r="X474">
        <f>12*2.15</f>
        <v>25.799999999999997</v>
      </c>
      <c r="Y474">
        <f>15*2.3</f>
        <v>34.5</v>
      </c>
      <c r="Z474">
        <f>15*2.3</f>
        <v>34.5</v>
      </c>
      <c r="AA474">
        <f>15*2.3</f>
        <v>34.5</v>
      </c>
    </row>
    <row r="475" spans="1:34" x14ac:dyDescent="0.2">
      <c r="A475" t="s">
        <v>5</v>
      </c>
      <c r="B475" t="s">
        <v>6</v>
      </c>
      <c r="C475">
        <f>SUM(Table1[[#This Row],[1]:[62]])</f>
        <v>848.01</v>
      </c>
      <c r="D475">
        <f>13*4.95</f>
        <v>64.350000000000009</v>
      </c>
      <c r="E475">
        <f>13*4.95</f>
        <v>64.350000000000009</v>
      </c>
      <c r="F475">
        <f>13*4.95</f>
        <v>64.350000000000009</v>
      </c>
      <c r="G475">
        <f>18*3.41</f>
        <v>61.38</v>
      </c>
      <c r="H475">
        <f>14*3.41</f>
        <v>47.74</v>
      </c>
      <c r="I475">
        <f>18*3.41</f>
        <v>61.38</v>
      </c>
      <c r="J475">
        <f>16*4.448</f>
        <v>71.168000000000006</v>
      </c>
      <c r="K475">
        <f>13*4.448</f>
        <v>57.824000000000005</v>
      </c>
      <c r="L475">
        <f>11*4.448</f>
        <v>48.928000000000004</v>
      </c>
      <c r="M475">
        <f>13*3.93</f>
        <v>51.09</v>
      </c>
      <c r="N475">
        <f>14*3.93</f>
        <v>55.02</v>
      </c>
      <c r="O475">
        <f>13*3.93</f>
        <v>51.09</v>
      </c>
      <c r="P475">
        <f>12*3.93</f>
        <v>47.160000000000004</v>
      </c>
      <c r="Q475">
        <f>12*3.93</f>
        <v>47.160000000000004</v>
      </c>
      <c r="R475">
        <f>14*3.93</f>
        <v>55.02</v>
      </c>
    </row>
    <row r="476" spans="1:34" x14ac:dyDescent="0.2">
      <c r="A476" t="s">
        <v>203</v>
      </c>
      <c r="B476" t="s">
        <v>1339</v>
      </c>
      <c r="C476">
        <f>SUM(Table1[[#This Row],[1]:[62]])</f>
        <v>843.56599999999969</v>
      </c>
      <c r="D476">
        <f>12*4.426</f>
        <v>53.112000000000002</v>
      </c>
      <c r="E476">
        <f>12*4.426</f>
        <v>53.112000000000002</v>
      </c>
      <c r="F476">
        <f>9*4.426</f>
        <v>39.834000000000003</v>
      </c>
      <c r="G476">
        <f>20*3.83</f>
        <v>76.599999999999994</v>
      </c>
      <c r="H476">
        <f>20*3.83</f>
        <v>76.599999999999994</v>
      </c>
      <c r="I476">
        <f>3*3.83</f>
        <v>11.49</v>
      </c>
      <c r="J476">
        <f>20*3.634</f>
        <v>72.679999999999993</v>
      </c>
      <c r="K476">
        <f>17*3.634</f>
        <v>61.777999999999999</v>
      </c>
      <c r="L476">
        <f>20*3.634</f>
        <v>72.679999999999993</v>
      </c>
      <c r="M476">
        <f>20*3.634</f>
        <v>72.679999999999993</v>
      </c>
      <c r="N476">
        <f>3*6.515</f>
        <v>19.544999999999998</v>
      </c>
      <c r="O476">
        <f>4*6.515</f>
        <v>26.06</v>
      </c>
      <c r="P476">
        <f>10*6.515</f>
        <v>65.149999999999991</v>
      </c>
      <c r="Q476">
        <f>15*3.161</f>
        <v>47.414999999999999</v>
      </c>
      <c r="R476">
        <f>15*3.161</f>
        <v>47.414999999999999</v>
      </c>
      <c r="S476">
        <f>15*3.161</f>
        <v>47.414999999999999</v>
      </c>
    </row>
    <row r="477" spans="1:34" x14ac:dyDescent="0.2">
      <c r="A477" t="s">
        <v>359</v>
      </c>
      <c r="B477" t="s">
        <v>86</v>
      </c>
      <c r="C477">
        <f>SUM(Table1[[#This Row],[1]:[62]])</f>
        <v>841.29599999999994</v>
      </c>
      <c r="D477">
        <f>20*4.309</f>
        <v>86.18</v>
      </c>
      <c r="E477">
        <f>13*4.309</f>
        <v>56.017000000000003</v>
      </c>
      <c r="F477">
        <f>18*4.309</f>
        <v>77.561999999999998</v>
      </c>
      <c r="G477">
        <f>20*3.443</f>
        <v>68.86</v>
      </c>
      <c r="H477">
        <f>15*3.443</f>
        <v>51.645000000000003</v>
      </c>
      <c r="I477">
        <f>22*3.443</f>
        <v>75.745999999999995</v>
      </c>
      <c r="J477">
        <f>15*3.493</f>
        <v>52.394999999999996</v>
      </c>
      <c r="K477">
        <f>15*3.493</f>
        <v>52.394999999999996</v>
      </c>
      <c r="L477">
        <f>22*3.493</f>
        <v>76.846000000000004</v>
      </c>
      <c r="M477">
        <f>21*3.443</f>
        <v>72.302999999999997</v>
      </c>
      <c r="N477">
        <f>14*3.443</f>
        <v>48.201999999999998</v>
      </c>
      <c r="O477">
        <f>22*3.443</f>
        <v>75.745999999999995</v>
      </c>
      <c r="P477">
        <f>11*4.309</f>
        <v>47.399000000000001</v>
      </c>
    </row>
    <row r="478" spans="1:34" x14ac:dyDescent="0.2">
      <c r="A478" t="s">
        <v>789</v>
      </c>
      <c r="B478" t="s">
        <v>1184</v>
      </c>
      <c r="C478">
        <f>SUM(Table1[[#This Row],[1]:[62]])</f>
        <v>839.06600000000014</v>
      </c>
      <c r="D478">
        <f>14*2.15</f>
        <v>30.099999999999998</v>
      </c>
      <c r="E478">
        <f>16*2.15</f>
        <v>34.4</v>
      </c>
      <c r="F478">
        <f>15*2.15</f>
        <v>32.25</v>
      </c>
      <c r="G478">
        <f>11*4.025</f>
        <v>44.275000000000006</v>
      </c>
      <c r="H478">
        <f>3*4.025</f>
        <v>12.075000000000001</v>
      </c>
      <c r="I478">
        <f>14*4.025</f>
        <v>56.350000000000009</v>
      </c>
      <c r="J478">
        <f>18*2.35</f>
        <v>42.300000000000004</v>
      </c>
      <c r="K478">
        <f>18*2.35</f>
        <v>42.300000000000004</v>
      </c>
      <c r="L478">
        <f>18*2.35</f>
        <v>42.300000000000004</v>
      </c>
      <c r="M478">
        <f>16*1.75</f>
        <v>28</v>
      </c>
      <c r="N478">
        <f>15*1.75</f>
        <v>26.25</v>
      </c>
      <c r="O478">
        <f>19*1.75</f>
        <v>33.25</v>
      </c>
      <c r="P478">
        <f>26*1.826</f>
        <v>47.475999999999999</v>
      </c>
      <c r="Q478">
        <f>23*1.826</f>
        <v>41.998000000000005</v>
      </c>
      <c r="R478">
        <f>17*1.826</f>
        <v>31.042000000000002</v>
      </c>
      <c r="S478">
        <f>15*2.3</f>
        <v>34.5</v>
      </c>
      <c r="T478">
        <f>14*2.3</f>
        <v>32.199999999999996</v>
      </c>
      <c r="U478">
        <f>13*2.3</f>
        <v>29.9</v>
      </c>
      <c r="V478">
        <f>15*2.15</f>
        <v>32.25</v>
      </c>
      <c r="W478">
        <f>13*2.15</f>
        <v>27.95</v>
      </c>
      <c r="X478">
        <f>16*2.15</f>
        <v>34.4</v>
      </c>
      <c r="Y478">
        <f>15*2.3</f>
        <v>34.5</v>
      </c>
      <c r="Z478">
        <f>15*2.3</f>
        <v>34.5</v>
      </c>
      <c r="AA478">
        <f>15*2.3</f>
        <v>34.5</v>
      </c>
    </row>
    <row r="479" spans="1:34" x14ac:dyDescent="0.2">
      <c r="A479" t="s">
        <v>1430</v>
      </c>
      <c r="B479" t="s">
        <v>789</v>
      </c>
      <c r="C479">
        <f>SUM(Table1[[#This Row],[1]:[62]])</f>
        <v>837.7919999999998</v>
      </c>
      <c r="D479">
        <f>11*5.543</f>
        <v>60.972999999999999</v>
      </c>
      <c r="E479">
        <f>13*5.543</f>
        <v>72.058999999999997</v>
      </c>
      <c r="F479">
        <f>6*5.543</f>
        <v>33.258000000000003</v>
      </c>
      <c r="G479">
        <f>15*4.554</f>
        <v>68.31</v>
      </c>
      <c r="H479">
        <f>14*4.554</f>
        <v>63.756</v>
      </c>
      <c r="I479">
        <f>15*4.554</f>
        <v>68.31</v>
      </c>
      <c r="J479">
        <f>14*3.754</f>
        <v>52.555999999999997</v>
      </c>
      <c r="K479">
        <f>17*3.754</f>
        <v>63.817999999999998</v>
      </c>
      <c r="L479">
        <f>13*5.543</f>
        <v>72.058999999999997</v>
      </c>
      <c r="M479">
        <f>13*5.543</f>
        <v>72.058999999999997</v>
      </c>
      <c r="N479">
        <f>13*5.543</f>
        <v>72.058999999999997</v>
      </c>
      <c r="O479">
        <f>13*5.543</f>
        <v>72.058999999999997</v>
      </c>
      <c r="P479">
        <f>12*5.543</f>
        <v>66.516000000000005</v>
      </c>
    </row>
    <row r="480" spans="1:34" x14ac:dyDescent="0.2">
      <c r="A480" t="s">
        <v>481</v>
      </c>
      <c r="B480" t="s">
        <v>507</v>
      </c>
      <c r="C480">
        <f>SUM(Table1[[#This Row],[1]:[62]])</f>
        <v>837.20999999999981</v>
      </c>
      <c r="D480">
        <f>16*4.318</f>
        <v>69.087999999999994</v>
      </c>
      <c r="E480">
        <f>17*4.318</f>
        <v>73.405999999999992</v>
      </c>
      <c r="F480">
        <f>17*4.318</f>
        <v>73.405999999999992</v>
      </c>
      <c r="G480">
        <f>17*4.318</f>
        <v>73.405999999999992</v>
      </c>
      <c r="H480">
        <f>18*3.26</f>
        <v>58.679999999999993</v>
      </c>
      <c r="I480">
        <f>21*3.26</f>
        <v>68.459999999999994</v>
      </c>
      <c r="J480">
        <f>19*3.26</f>
        <v>61.94</v>
      </c>
      <c r="K480">
        <f>20*3.26</f>
        <v>65.199999999999989</v>
      </c>
      <c r="L480">
        <f>18*4.318</f>
        <v>77.72399999999999</v>
      </c>
      <c r="M480">
        <f>17*4.318</f>
        <v>73.405999999999992</v>
      </c>
      <c r="N480">
        <f>16*4.318</f>
        <v>69.087999999999994</v>
      </c>
      <c r="O480">
        <f>17*4.318</f>
        <v>73.405999999999992</v>
      </c>
    </row>
    <row r="481" spans="1:26" x14ac:dyDescent="0.2">
      <c r="A481" t="s">
        <v>1129</v>
      </c>
      <c r="B481" t="s">
        <v>1130</v>
      </c>
      <c r="C481">
        <f>SUM(Table1[[#This Row],[1]:[62]])</f>
        <v>829.91599999999983</v>
      </c>
      <c r="D481">
        <f>5*4.426</f>
        <v>22.130000000000003</v>
      </c>
      <c r="E481">
        <f>10*4.426</f>
        <v>44.260000000000005</v>
      </c>
      <c r="F481">
        <f>17*4.426</f>
        <v>75.242000000000004</v>
      </c>
      <c r="G481">
        <f>10*6.515</f>
        <v>65.149999999999991</v>
      </c>
      <c r="H481">
        <f>7*6.515</f>
        <v>45.604999999999997</v>
      </c>
      <c r="I481">
        <f>12*6.515</f>
        <v>78.179999999999993</v>
      </c>
      <c r="J481">
        <f>18*3.634</f>
        <v>65.411999999999992</v>
      </c>
      <c r="K481">
        <f>15*3.634</f>
        <v>54.51</v>
      </c>
      <c r="L481">
        <f>12*3.634</f>
        <v>43.607999999999997</v>
      </c>
      <c r="M481">
        <f>22*3.621</f>
        <v>79.662000000000006</v>
      </c>
      <c r="N481">
        <f>18*3.621</f>
        <v>65.177999999999997</v>
      </c>
      <c r="O481">
        <f>13*5.263</f>
        <v>68.418999999999997</v>
      </c>
      <c r="P481">
        <f>16*3.83</f>
        <v>61.28</v>
      </c>
      <c r="Q481">
        <f>16*3.83</f>
        <v>61.28</v>
      </c>
    </row>
    <row r="482" spans="1:26" x14ac:dyDescent="0.2">
      <c r="A482" t="s">
        <v>464</v>
      </c>
      <c r="B482" t="s">
        <v>1431</v>
      </c>
      <c r="C482">
        <f>SUM(Table1[[#This Row],[1]:[62]])</f>
        <v>829.66600000000017</v>
      </c>
      <c r="D482">
        <f>16*2.15</f>
        <v>34.4</v>
      </c>
      <c r="E482">
        <f>15*2.15</f>
        <v>32.25</v>
      </c>
      <c r="F482">
        <f>11*4.025</f>
        <v>44.275000000000006</v>
      </c>
      <c r="G482">
        <f>11*4.025</f>
        <v>44.275000000000006</v>
      </c>
      <c r="H482">
        <f>14*4.025</f>
        <v>56.350000000000009</v>
      </c>
      <c r="I482">
        <f>18*2.35</f>
        <v>42.300000000000004</v>
      </c>
      <c r="J482">
        <f>18*2.35</f>
        <v>42.300000000000004</v>
      </c>
      <c r="K482">
        <f>18*2.35</f>
        <v>42.300000000000004</v>
      </c>
      <c r="L482">
        <f>16*1.75</f>
        <v>28</v>
      </c>
      <c r="M482">
        <f>15*1.75</f>
        <v>26.25</v>
      </c>
      <c r="N482">
        <f>19*1.75</f>
        <v>33.25</v>
      </c>
      <c r="O482">
        <f>26*1.826</f>
        <v>47.475999999999999</v>
      </c>
      <c r="P482">
        <f>23*1.826</f>
        <v>41.998000000000005</v>
      </c>
      <c r="Q482">
        <f>17*1.826</f>
        <v>31.042000000000002</v>
      </c>
      <c r="R482">
        <f>15*2.3</f>
        <v>34.5</v>
      </c>
      <c r="S482">
        <f>14*2.3</f>
        <v>32.199999999999996</v>
      </c>
      <c r="T482">
        <f>13*2.3</f>
        <v>29.9</v>
      </c>
      <c r="U482">
        <f>15*2.15</f>
        <v>32.25</v>
      </c>
      <c r="V482">
        <f>13*2.15</f>
        <v>27.95</v>
      </c>
      <c r="W482">
        <f>16*2.15</f>
        <v>34.4</v>
      </c>
      <c r="X482">
        <f>15*2.3</f>
        <v>34.5</v>
      </c>
      <c r="Y482">
        <f>15*2.3</f>
        <v>34.5</v>
      </c>
      <c r="Z482">
        <f>10*2.3</f>
        <v>23</v>
      </c>
    </row>
    <row r="483" spans="1:26" x14ac:dyDescent="0.2">
      <c r="A483" t="s">
        <v>1028</v>
      </c>
      <c r="B483" t="s">
        <v>1059</v>
      </c>
      <c r="C483">
        <f>SUM(Table1[[#This Row],[1]:[62]])</f>
        <v>828.11599999999987</v>
      </c>
      <c r="D483">
        <f>13*4.003</f>
        <v>52.039000000000001</v>
      </c>
      <c r="E483">
        <f>13*4.003</f>
        <v>52.039000000000001</v>
      </c>
      <c r="F483">
        <f>12*4.003</f>
        <v>48.036000000000001</v>
      </c>
      <c r="G483">
        <f>9*5.891</f>
        <v>53.018999999999998</v>
      </c>
      <c r="H483">
        <f>3*5.891</f>
        <v>17.673000000000002</v>
      </c>
      <c r="I483">
        <f>9*5.891</f>
        <v>53.018999999999998</v>
      </c>
      <c r="J483">
        <f>8*4.332</f>
        <v>34.655999999999999</v>
      </c>
      <c r="K483">
        <f>8*4.332</f>
        <v>34.655999999999999</v>
      </c>
      <c r="L483">
        <f>9*4.332</f>
        <v>38.988</v>
      </c>
      <c r="M483">
        <f>10*4.778</f>
        <v>47.779999999999994</v>
      </c>
      <c r="N483">
        <f>10*4.778</f>
        <v>47.779999999999994</v>
      </c>
      <c r="O483">
        <f>7*4.778</f>
        <v>33.445999999999998</v>
      </c>
      <c r="P483">
        <f>8*5.891</f>
        <v>47.128</v>
      </c>
      <c r="Q483">
        <f>7*5.891</f>
        <v>41.237000000000002</v>
      </c>
      <c r="R483">
        <f>6*5.891</f>
        <v>35.346000000000004</v>
      </c>
      <c r="S483">
        <f>10*3.916</f>
        <v>39.159999999999997</v>
      </c>
      <c r="T483">
        <f>8*4.003</f>
        <v>32.024000000000001</v>
      </c>
      <c r="U483">
        <f>12*4.003</f>
        <v>48.036000000000001</v>
      </c>
      <c r="V483">
        <f>8*4.003</f>
        <v>32.024000000000001</v>
      </c>
      <c r="W483">
        <f>10*4.003</f>
        <v>40.03</v>
      </c>
    </row>
    <row r="484" spans="1:26" x14ac:dyDescent="0.2">
      <c r="A484" t="s">
        <v>1026</v>
      </c>
      <c r="B484" t="s">
        <v>1050</v>
      </c>
      <c r="C484">
        <f>SUM(Table1[[#This Row],[1]:[62]])</f>
        <v>827.20099999999991</v>
      </c>
      <c r="D484">
        <f>13*4.003</f>
        <v>52.039000000000001</v>
      </c>
      <c r="E484">
        <f>13*4.003</f>
        <v>52.039000000000001</v>
      </c>
      <c r="F484">
        <f>13*4.003</f>
        <v>52.039000000000001</v>
      </c>
      <c r="G484">
        <f>9*5.891</f>
        <v>53.018999999999998</v>
      </c>
      <c r="H484">
        <f>8*5.891</f>
        <v>47.128</v>
      </c>
      <c r="I484">
        <f>9*5.891</f>
        <v>53.018999999999998</v>
      </c>
      <c r="J484">
        <f>1*4.332</f>
        <v>4.3319999999999999</v>
      </c>
      <c r="K484">
        <f>8*4.332</f>
        <v>34.655999999999999</v>
      </c>
      <c r="L484">
        <f>9*4.332</f>
        <v>38.988</v>
      </c>
      <c r="M484">
        <f>10*4.778</f>
        <v>47.779999999999994</v>
      </c>
      <c r="N484">
        <f>5*4.778</f>
        <v>23.889999999999997</v>
      </c>
      <c r="O484">
        <f>7*4.778</f>
        <v>33.445999999999998</v>
      </c>
      <c r="P484">
        <f>8*5.891</f>
        <v>47.128</v>
      </c>
      <c r="Q484">
        <f>7*5.891</f>
        <v>41.237000000000002</v>
      </c>
      <c r="R484">
        <f>6*5.891</f>
        <v>35.346000000000004</v>
      </c>
      <c r="S484">
        <f>10*3.916</f>
        <v>39.159999999999997</v>
      </c>
      <c r="T484">
        <f>2*3.916</f>
        <v>7.8319999999999999</v>
      </c>
      <c r="U484">
        <f>11*4.003</f>
        <v>44.033000000000001</v>
      </c>
      <c r="V484">
        <f>12*4.003</f>
        <v>48.036000000000001</v>
      </c>
      <c r="W484">
        <f>8*4.003</f>
        <v>32.024000000000001</v>
      </c>
      <c r="X484">
        <f>10*4.003</f>
        <v>40.03</v>
      </c>
    </row>
    <row r="485" spans="1:26" x14ac:dyDescent="0.2">
      <c r="A485" t="s">
        <v>525</v>
      </c>
      <c r="B485" t="s">
        <v>567</v>
      </c>
      <c r="C485">
        <f>SUM(Table1[[#This Row],[1]:[62]])</f>
        <v>826.37299999999993</v>
      </c>
      <c r="D485">
        <f>17*3.636</f>
        <v>61.812000000000005</v>
      </c>
      <c r="E485">
        <f>14*3.636</f>
        <v>50.904000000000003</v>
      </c>
      <c r="F485">
        <f>17*3.801</f>
        <v>64.617000000000004</v>
      </c>
      <c r="G485">
        <f>2*3.801</f>
        <v>7.6020000000000003</v>
      </c>
      <c r="H485">
        <f>21*3.801</f>
        <v>79.820999999999998</v>
      </c>
      <c r="I485">
        <f>1*7.004</f>
        <v>7.0039999999999996</v>
      </c>
      <c r="J485">
        <f>12*7.004</f>
        <v>84.048000000000002</v>
      </c>
      <c r="K485">
        <f>11*7.004</f>
        <v>77.043999999999997</v>
      </c>
      <c r="L485">
        <f>16*4.411</f>
        <v>70.575999999999993</v>
      </c>
      <c r="M485">
        <f>15*4.411</f>
        <v>66.164999999999992</v>
      </c>
      <c r="N485">
        <f>16*4.411</f>
        <v>70.575999999999993</v>
      </c>
      <c r="O485">
        <f>20*3.156</f>
        <v>63.120000000000005</v>
      </c>
      <c r="P485">
        <f>18*3.156</f>
        <v>56.808</v>
      </c>
      <c r="Q485">
        <f>21*3.156</f>
        <v>66.275999999999996</v>
      </c>
    </row>
    <row r="486" spans="1:26" x14ac:dyDescent="0.2">
      <c r="A486" t="s">
        <v>1033</v>
      </c>
      <c r="B486" t="s">
        <v>1061</v>
      </c>
      <c r="C486">
        <f>SUM(Table1[[#This Row],[1]:[62]])</f>
        <v>824.81599999999992</v>
      </c>
      <c r="D486">
        <f>13*4.003</f>
        <v>52.039000000000001</v>
      </c>
      <c r="E486">
        <f>13*4.003</f>
        <v>52.039000000000001</v>
      </c>
      <c r="F486">
        <f>13*4.003</f>
        <v>52.039000000000001</v>
      </c>
      <c r="G486">
        <f>9*5.891</f>
        <v>53.018999999999998</v>
      </c>
      <c r="H486">
        <f>8*5.891</f>
        <v>47.128</v>
      </c>
      <c r="I486">
        <f>9*5.891</f>
        <v>53.018999999999998</v>
      </c>
      <c r="J486">
        <f>8*4.332</f>
        <v>34.655999999999999</v>
      </c>
      <c r="K486">
        <f>8*4.332</f>
        <v>34.655999999999999</v>
      </c>
      <c r="L486">
        <f>10*4.778</f>
        <v>47.779999999999994</v>
      </c>
      <c r="M486">
        <f>10*4.778</f>
        <v>47.779999999999994</v>
      </c>
      <c r="N486">
        <f>5*4.778</f>
        <v>23.889999999999997</v>
      </c>
      <c r="O486">
        <f>7*5.891</f>
        <v>41.237000000000002</v>
      </c>
      <c r="P486">
        <f>6*5.891</f>
        <v>35.346000000000004</v>
      </c>
      <c r="Q486">
        <f>10*3.916</f>
        <v>39.159999999999997</v>
      </c>
      <c r="R486">
        <f>13*3.916</f>
        <v>50.908000000000001</v>
      </c>
      <c r="S486">
        <f>11*4.003</f>
        <v>44.033000000000001</v>
      </c>
      <c r="T486">
        <f>11*4.003</f>
        <v>44.033000000000001</v>
      </c>
      <c r="U486">
        <f>8*4.003</f>
        <v>32.024000000000001</v>
      </c>
      <c r="V486">
        <f>10*4.003</f>
        <v>40.03</v>
      </c>
    </row>
    <row r="487" spans="1:26" x14ac:dyDescent="0.2">
      <c r="A487" t="s">
        <v>908</v>
      </c>
      <c r="B487" t="s">
        <v>920</v>
      </c>
      <c r="C487">
        <f>SUM(Table1[[#This Row],[1]:[62]])</f>
        <v>823.04299999999989</v>
      </c>
      <c r="D487">
        <f>4*3.703</f>
        <v>14.811999999999999</v>
      </c>
      <c r="E487">
        <f>17*3.703</f>
        <v>62.951000000000001</v>
      </c>
      <c r="F487">
        <f>15*4.563</f>
        <v>68.444999999999993</v>
      </c>
      <c r="G487">
        <f>15*4.563</f>
        <v>68.444999999999993</v>
      </c>
      <c r="H487">
        <f>12*5.807</f>
        <v>69.683999999999997</v>
      </c>
      <c r="I487">
        <f>13*5.807</f>
        <v>75.491</v>
      </c>
      <c r="J487">
        <f>22*3.587</f>
        <v>78.914000000000001</v>
      </c>
      <c r="K487">
        <f>22*3.587</f>
        <v>78.914000000000001</v>
      </c>
      <c r="L487">
        <f>22*3.587</f>
        <v>78.914000000000001</v>
      </c>
      <c r="M487">
        <f>13*5.807</f>
        <v>75.491</v>
      </c>
      <c r="N487">
        <f>13*5.807</f>
        <v>75.491</v>
      </c>
      <c r="O487">
        <f>13*5.807</f>
        <v>75.491</v>
      </c>
    </row>
    <row r="488" spans="1:26" x14ac:dyDescent="0.2">
      <c r="A488" t="s">
        <v>275</v>
      </c>
      <c r="B488" t="s">
        <v>1132</v>
      </c>
      <c r="C488">
        <f>SUM(Table1[[#This Row],[1]:[62]])</f>
        <v>817.197</v>
      </c>
      <c r="D488">
        <f>13*4.426</f>
        <v>57.538000000000004</v>
      </c>
      <c r="E488">
        <f>6*4.426</f>
        <v>26.556000000000001</v>
      </c>
      <c r="F488">
        <f>17*4.426</f>
        <v>75.242000000000004</v>
      </c>
      <c r="G488">
        <f>9*6.515</f>
        <v>58.634999999999998</v>
      </c>
      <c r="H488">
        <f>9*6.515</f>
        <v>58.634999999999998</v>
      </c>
      <c r="I488">
        <f>12*6.515</f>
        <v>78.179999999999993</v>
      </c>
      <c r="J488">
        <f>6*3.634</f>
        <v>21.803999999999998</v>
      </c>
      <c r="K488">
        <f>15*3.634</f>
        <v>54.51</v>
      </c>
      <c r="L488">
        <f>12*3.634</f>
        <v>43.607999999999997</v>
      </c>
      <c r="M488">
        <f>22*3.621</f>
        <v>79.662000000000006</v>
      </c>
      <c r="N488">
        <f>18*3.621</f>
        <v>65.177999999999997</v>
      </c>
      <c r="O488">
        <f>13*5.263</f>
        <v>68.418999999999997</v>
      </c>
      <c r="P488">
        <f>10*5.263</f>
        <v>52.629999999999995</v>
      </c>
      <c r="Q488">
        <f>16*3.83</f>
        <v>61.28</v>
      </c>
      <c r="R488">
        <f>4*3.83</f>
        <v>15.32</v>
      </c>
    </row>
    <row r="489" spans="1:26" x14ac:dyDescent="0.2">
      <c r="A489" t="s">
        <v>665</v>
      </c>
      <c r="B489" t="s">
        <v>713</v>
      </c>
      <c r="C489">
        <f>SUM(Table1[[#This Row],[1]:[62]])</f>
        <v>816.89400000000012</v>
      </c>
      <c r="D489">
        <f t="shared" ref="D489:E492" si="16">14*4.563</f>
        <v>63.881999999999998</v>
      </c>
      <c r="E489">
        <f t="shared" si="16"/>
        <v>63.881999999999998</v>
      </c>
      <c r="F489">
        <f>11*4.563</f>
        <v>50.192999999999998</v>
      </c>
      <c r="G489">
        <f>5*4.563</f>
        <v>22.814999999999998</v>
      </c>
      <c r="H489">
        <f>14*4.563</f>
        <v>63.881999999999998</v>
      </c>
      <c r="I489">
        <f t="shared" ref="I489:J492" si="17">11*5.807</f>
        <v>63.877000000000002</v>
      </c>
      <c r="J489">
        <f t="shared" si="17"/>
        <v>63.877000000000002</v>
      </c>
      <c r="K489">
        <f t="shared" ref="K489:M492" si="18">17*3.587</f>
        <v>60.979000000000006</v>
      </c>
      <c r="L489">
        <f t="shared" si="18"/>
        <v>60.979000000000006</v>
      </c>
      <c r="M489">
        <f t="shared" si="18"/>
        <v>60.979000000000006</v>
      </c>
      <c r="N489">
        <f t="shared" ref="N489:O492" si="19">13*4.674</f>
        <v>60.762000000000008</v>
      </c>
      <c r="O489">
        <f t="shared" si="19"/>
        <v>60.762000000000008</v>
      </c>
      <c r="P489">
        <f>12*4.801</f>
        <v>57.612000000000002</v>
      </c>
      <c r="Q489">
        <f>13*4.801</f>
        <v>62.413000000000004</v>
      </c>
    </row>
    <row r="490" spans="1:26" x14ac:dyDescent="0.2">
      <c r="A490" t="s">
        <v>676</v>
      </c>
      <c r="B490" t="s">
        <v>735</v>
      </c>
      <c r="C490">
        <f>SUM(Table1[[#This Row],[1]:[62]])</f>
        <v>816.89400000000012</v>
      </c>
      <c r="D490">
        <f t="shared" si="16"/>
        <v>63.881999999999998</v>
      </c>
      <c r="E490">
        <f t="shared" si="16"/>
        <v>63.881999999999998</v>
      </c>
      <c r="F490">
        <f>11*4.563</f>
        <v>50.192999999999998</v>
      </c>
      <c r="G490">
        <f>5*4.563</f>
        <v>22.814999999999998</v>
      </c>
      <c r="H490">
        <f>14*4.563</f>
        <v>63.881999999999998</v>
      </c>
      <c r="I490">
        <f t="shared" si="17"/>
        <v>63.877000000000002</v>
      </c>
      <c r="J490">
        <f t="shared" si="17"/>
        <v>63.877000000000002</v>
      </c>
      <c r="K490">
        <f t="shared" si="18"/>
        <v>60.979000000000006</v>
      </c>
      <c r="L490">
        <f t="shared" si="18"/>
        <v>60.979000000000006</v>
      </c>
      <c r="M490">
        <f t="shared" si="18"/>
        <v>60.979000000000006</v>
      </c>
      <c r="N490">
        <f t="shared" si="19"/>
        <v>60.762000000000008</v>
      </c>
      <c r="O490">
        <f t="shared" si="19"/>
        <v>60.762000000000008</v>
      </c>
      <c r="P490">
        <f>12*4.801</f>
        <v>57.612000000000002</v>
      </c>
      <c r="Q490">
        <f>13*4.801</f>
        <v>62.413000000000004</v>
      </c>
    </row>
    <row r="491" spans="1:26" x14ac:dyDescent="0.2">
      <c r="A491" t="s">
        <v>656</v>
      </c>
      <c r="B491" t="s">
        <v>738</v>
      </c>
      <c r="C491">
        <f>SUM(Table1[[#This Row],[1]:[62]])</f>
        <v>816.89400000000012</v>
      </c>
      <c r="D491">
        <f t="shared" si="16"/>
        <v>63.881999999999998</v>
      </c>
      <c r="E491">
        <f t="shared" si="16"/>
        <v>63.881999999999998</v>
      </c>
      <c r="F491">
        <f>11*4.563</f>
        <v>50.192999999999998</v>
      </c>
      <c r="G491">
        <f>5*4.563</f>
        <v>22.814999999999998</v>
      </c>
      <c r="H491">
        <f>14*4.563</f>
        <v>63.881999999999998</v>
      </c>
      <c r="I491">
        <f t="shared" si="17"/>
        <v>63.877000000000002</v>
      </c>
      <c r="J491">
        <f t="shared" si="17"/>
        <v>63.877000000000002</v>
      </c>
      <c r="K491">
        <f t="shared" si="18"/>
        <v>60.979000000000006</v>
      </c>
      <c r="L491">
        <f t="shared" si="18"/>
        <v>60.979000000000006</v>
      </c>
      <c r="M491">
        <f t="shared" si="18"/>
        <v>60.979000000000006</v>
      </c>
      <c r="N491">
        <f t="shared" si="19"/>
        <v>60.762000000000008</v>
      </c>
      <c r="O491">
        <f t="shared" si="19"/>
        <v>60.762000000000008</v>
      </c>
      <c r="P491">
        <f>12*4.801</f>
        <v>57.612000000000002</v>
      </c>
      <c r="Q491">
        <f>13*4.801</f>
        <v>62.413000000000004</v>
      </c>
    </row>
    <row r="492" spans="1:26" x14ac:dyDescent="0.2">
      <c r="A492" t="s">
        <v>663</v>
      </c>
      <c r="B492" t="s">
        <v>740</v>
      </c>
      <c r="C492">
        <f>SUM(Table1[[#This Row],[1]:[62]])</f>
        <v>816.89400000000012</v>
      </c>
      <c r="D492">
        <f t="shared" si="16"/>
        <v>63.881999999999998</v>
      </c>
      <c r="E492">
        <f t="shared" si="16"/>
        <v>63.881999999999998</v>
      </c>
      <c r="F492">
        <f>11*4.563</f>
        <v>50.192999999999998</v>
      </c>
      <c r="G492">
        <f>5*4.563</f>
        <v>22.814999999999998</v>
      </c>
      <c r="H492">
        <f>14*4.563</f>
        <v>63.881999999999998</v>
      </c>
      <c r="I492">
        <f t="shared" si="17"/>
        <v>63.877000000000002</v>
      </c>
      <c r="J492">
        <f t="shared" si="17"/>
        <v>63.877000000000002</v>
      </c>
      <c r="K492">
        <f t="shared" si="18"/>
        <v>60.979000000000006</v>
      </c>
      <c r="L492">
        <f t="shared" si="18"/>
        <v>60.979000000000006</v>
      </c>
      <c r="M492">
        <f t="shared" si="18"/>
        <v>60.979000000000006</v>
      </c>
      <c r="N492">
        <f t="shared" si="19"/>
        <v>60.762000000000008</v>
      </c>
      <c r="O492">
        <f t="shared" si="19"/>
        <v>60.762000000000008</v>
      </c>
      <c r="P492">
        <f>12*4.801</f>
        <v>57.612000000000002</v>
      </c>
      <c r="Q492">
        <f>13*4.801</f>
        <v>62.413000000000004</v>
      </c>
    </row>
    <row r="493" spans="1:26" x14ac:dyDescent="0.2">
      <c r="A493" t="s">
        <v>19</v>
      </c>
      <c r="B493" t="s">
        <v>20</v>
      </c>
      <c r="C493">
        <f>SUM(Table1[[#This Row],[1]:[62]])</f>
        <v>816.05200000000002</v>
      </c>
      <c r="D493">
        <f>13*4.95</f>
        <v>64.350000000000009</v>
      </c>
      <c r="E493">
        <f>13*4.95</f>
        <v>64.350000000000009</v>
      </c>
      <c r="F493">
        <f>13*4.95</f>
        <v>64.350000000000009</v>
      </c>
      <c r="G493">
        <f>18*3.41</f>
        <v>61.38</v>
      </c>
      <c r="H493">
        <f>14*3.41</f>
        <v>47.74</v>
      </c>
      <c r="I493">
        <f>18*3.41</f>
        <v>61.38</v>
      </c>
      <c r="J493">
        <f>15*4.448</f>
        <v>66.72</v>
      </c>
      <c r="K493">
        <f>13*4.448</f>
        <v>57.824000000000005</v>
      </c>
      <c r="L493">
        <f>11*4.448</f>
        <v>48.928000000000004</v>
      </c>
      <c r="M493">
        <f>13*3.93</f>
        <v>51.09</v>
      </c>
      <c r="N493">
        <f>14*3.93</f>
        <v>55.02</v>
      </c>
      <c r="O493">
        <f>15*3.93</f>
        <v>58.95</v>
      </c>
      <c r="P493">
        <f>3*3.93</f>
        <v>11.790000000000001</v>
      </c>
      <c r="Q493">
        <f>12*3.93</f>
        <v>47.160000000000004</v>
      </c>
      <c r="R493">
        <f>14*3.93</f>
        <v>55.02</v>
      </c>
    </row>
    <row r="494" spans="1:26" x14ac:dyDescent="0.2">
      <c r="A494" t="s">
        <v>662</v>
      </c>
      <c r="B494" t="s">
        <v>736</v>
      </c>
      <c r="C494">
        <f>SUM(Table1[[#This Row],[1]:[62]])</f>
        <v>813.99600000000009</v>
      </c>
      <c r="D494">
        <f>14*4.563</f>
        <v>63.881999999999998</v>
      </c>
      <c r="E494">
        <f>14*4.563</f>
        <v>63.881999999999998</v>
      </c>
      <c r="F494">
        <f>11*4.563</f>
        <v>50.192999999999998</v>
      </c>
      <c r="G494">
        <f>5*4.563</f>
        <v>22.814999999999998</v>
      </c>
      <c r="H494">
        <f>14*4.563</f>
        <v>63.881999999999998</v>
      </c>
      <c r="I494">
        <f>17*3.587</f>
        <v>60.979000000000006</v>
      </c>
      <c r="J494">
        <f>11*5.807</f>
        <v>63.877000000000002</v>
      </c>
      <c r="K494">
        <f>17*3.587</f>
        <v>60.979000000000006</v>
      </c>
      <c r="L494">
        <f>17*3.587</f>
        <v>60.979000000000006</v>
      </c>
      <c r="M494">
        <f>17*3.587</f>
        <v>60.979000000000006</v>
      </c>
      <c r="N494">
        <f>13*4.674</f>
        <v>60.762000000000008</v>
      </c>
      <c r="O494">
        <f>13*4.674</f>
        <v>60.762000000000008</v>
      </c>
      <c r="P494">
        <f>12*4.801</f>
        <v>57.612000000000002</v>
      </c>
      <c r="Q494">
        <f>13*4.801</f>
        <v>62.413000000000004</v>
      </c>
    </row>
    <row r="495" spans="1:26" x14ac:dyDescent="0.2">
      <c r="A495" t="s">
        <v>852</v>
      </c>
      <c r="B495" t="s">
        <v>853</v>
      </c>
      <c r="C495">
        <f>SUM(Table1[[#This Row],[1]:[62]])</f>
        <v>813.76600000000008</v>
      </c>
      <c r="D495">
        <f>9*4.426</f>
        <v>39.834000000000003</v>
      </c>
      <c r="E495">
        <f>12*4.426</f>
        <v>53.112000000000002</v>
      </c>
      <c r="F495">
        <f>16*4.426</f>
        <v>70.816000000000003</v>
      </c>
      <c r="G495">
        <f>5*6.515</f>
        <v>32.574999999999996</v>
      </c>
      <c r="H495">
        <f>8*6.515</f>
        <v>52.12</v>
      </c>
      <c r="I495">
        <f>9*6.515</f>
        <v>58.634999999999998</v>
      </c>
      <c r="J495">
        <f>15*3.83</f>
        <v>57.45</v>
      </c>
      <c r="K495">
        <f>18*3.83</f>
        <v>68.94</v>
      </c>
      <c r="L495">
        <f>12*4.426</f>
        <v>53.112000000000002</v>
      </c>
      <c r="M495">
        <f>10*4.426</f>
        <v>44.260000000000005</v>
      </c>
      <c r="N495">
        <f>12*4.426</f>
        <v>53.112000000000002</v>
      </c>
      <c r="O495">
        <f>20*3.83</f>
        <v>76.599999999999994</v>
      </c>
      <c r="P495">
        <f>20*3.83</f>
        <v>76.599999999999994</v>
      </c>
      <c r="Q495">
        <f>20*3.83</f>
        <v>76.599999999999994</v>
      </c>
    </row>
    <row r="496" spans="1:26" x14ac:dyDescent="0.2">
      <c r="A496" t="s">
        <v>671</v>
      </c>
      <c r="B496" t="s">
        <v>727</v>
      </c>
      <c r="C496">
        <f>SUM(Table1[[#This Row],[1]:[62]])</f>
        <v>813.30700000000013</v>
      </c>
      <c r="D496">
        <f>14*4.563</f>
        <v>63.881999999999998</v>
      </c>
      <c r="E496">
        <f>14*4.563</f>
        <v>63.881999999999998</v>
      </c>
      <c r="F496">
        <f>11*4.563</f>
        <v>50.192999999999998</v>
      </c>
      <c r="G496">
        <f>5*4.563</f>
        <v>22.814999999999998</v>
      </c>
      <c r="H496">
        <f>14*4.563</f>
        <v>63.881999999999998</v>
      </c>
      <c r="I496">
        <f t="shared" ref="I496:J498" si="20">11*5.807</f>
        <v>63.877000000000002</v>
      </c>
      <c r="J496">
        <f t="shared" si="20"/>
        <v>63.877000000000002</v>
      </c>
      <c r="K496">
        <f>17*3.587</f>
        <v>60.979000000000006</v>
      </c>
      <c r="L496">
        <f>16*3.587</f>
        <v>57.392000000000003</v>
      </c>
      <c r="M496">
        <f>17*3.587</f>
        <v>60.979000000000006</v>
      </c>
      <c r="N496">
        <f t="shared" ref="N496:O498" si="21">13*4.674</f>
        <v>60.762000000000008</v>
      </c>
      <c r="O496">
        <f t="shared" si="21"/>
        <v>60.762000000000008</v>
      </c>
      <c r="P496">
        <f>12*4.801</f>
        <v>57.612000000000002</v>
      </c>
      <c r="Q496">
        <f>13*4.801</f>
        <v>62.413000000000004</v>
      </c>
    </row>
    <row r="497" spans="1:23" x14ac:dyDescent="0.2">
      <c r="A497" t="s">
        <v>658</v>
      </c>
      <c r="B497" t="s">
        <v>722</v>
      </c>
      <c r="C497">
        <f>SUM(Table1[[#This Row],[1]:[62]])</f>
        <v>812.33100000000013</v>
      </c>
      <c r="D497">
        <f>14*4.563</f>
        <v>63.881999999999998</v>
      </c>
      <c r="E497">
        <f>13*4.563</f>
        <v>59.318999999999996</v>
      </c>
      <c r="F497">
        <f>11*4.563</f>
        <v>50.192999999999998</v>
      </c>
      <c r="G497">
        <f>5*4.563</f>
        <v>22.814999999999998</v>
      </c>
      <c r="H497">
        <f>14*4.563</f>
        <v>63.881999999999998</v>
      </c>
      <c r="I497">
        <f t="shared" si="20"/>
        <v>63.877000000000002</v>
      </c>
      <c r="J497">
        <f t="shared" si="20"/>
        <v>63.877000000000002</v>
      </c>
      <c r="K497">
        <f>17*3.587</f>
        <v>60.979000000000006</v>
      </c>
      <c r="L497">
        <f>17*3.587</f>
        <v>60.979000000000006</v>
      </c>
      <c r="M497">
        <f>17*3.587</f>
        <v>60.979000000000006</v>
      </c>
      <c r="N497">
        <f t="shared" si="21"/>
        <v>60.762000000000008</v>
      </c>
      <c r="O497">
        <f t="shared" si="21"/>
        <v>60.762000000000008</v>
      </c>
      <c r="P497">
        <f>12*4.801</f>
        <v>57.612000000000002</v>
      </c>
      <c r="Q497">
        <f>13*4.801</f>
        <v>62.413000000000004</v>
      </c>
    </row>
    <row r="498" spans="1:23" x14ac:dyDescent="0.2">
      <c r="A498" t="s">
        <v>655</v>
      </c>
      <c r="B498" t="s">
        <v>739</v>
      </c>
      <c r="C498">
        <f>SUM(Table1[[#This Row],[1]:[62]])</f>
        <v>807.76800000000003</v>
      </c>
      <c r="D498">
        <f>14*4.563</f>
        <v>63.881999999999998</v>
      </c>
      <c r="E498">
        <f>14*4.563</f>
        <v>63.881999999999998</v>
      </c>
      <c r="F498">
        <f>9*4.563</f>
        <v>41.067</v>
      </c>
      <c r="G498">
        <f>5*4.563</f>
        <v>22.814999999999998</v>
      </c>
      <c r="H498">
        <f>14*4.563</f>
        <v>63.881999999999998</v>
      </c>
      <c r="I498">
        <f t="shared" si="20"/>
        <v>63.877000000000002</v>
      </c>
      <c r="J498">
        <f t="shared" si="20"/>
        <v>63.877000000000002</v>
      </c>
      <c r="K498">
        <f>17*3.587</f>
        <v>60.979000000000006</v>
      </c>
      <c r="L498">
        <f>17*3.587</f>
        <v>60.979000000000006</v>
      </c>
      <c r="M498">
        <f>17*3.587</f>
        <v>60.979000000000006</v>
      </c>
      <c r="N498">
        <f t="shared" si="21"/>
        <v>60.762000000000008</v>
      </c>
      <c r="O498">
        <f t="shared" si="21"/>
        <v>60.762000000000008</v>
      </c>
      <c r="P498">
        <f>12*4.801</f>
        <v>57.612000000000002</v>
      </c>
      <c r="Q498">
        <f>13*4.801</f>
        <v>62.413000000000004</v>
      </c>
    </row>
    <row r="499" spans="1:23" x14ac:dyDescent="0.2">
      <c r="A499" t="s">
        <v>27</v>
      </c>
      <c r="B499" t="s">
        <v>28</v>
      </c>
      <c r="C499">
        <f>SUM(Table1[[#This Row],[1]:[62]])</f>
        <v>806.02200000000005</v>
      </c>
      <c r="D499">
        <f>12*4.95</f>
        <v>59.400000000000006</v>
      </c>
      <c r="E499">
        <f>13*4.95</f>
        <v>64.350000000000009</v>
      </c>
      <c r="F499">
        <f>7*4.95</f>
        <v>34.65</v>
      </c>
      <c r="G499">
        <f>17*3.41</f>
        <v>57.97</v>
      </c>
      <c r="H499">
        <f>14*3.41</f>
        <v>47.74</v>
      </c>
      <c r="I499">
        <f>17*3.41</f>
        <v>57.97</v>
      </c>
      <c r="J499">
        <f>15*4.448</f>
        <v>66.72</v>
      </c>
      <c r="K499">
        <f>13*4.448</f>
        <v>57.824000000000005</v>
      </c>
      <c r="L499">
        <f>11*4.448</f>
        <v>48.928000000000004</v>
      </c>
      <c r="M499">
        <f>13*3.93</f>
        <v>51.09</v>
      </c>
      <c r="N499">
        <f>14*3.93</f>
        <v>55.02</v>
      </c>
      <c r="O499">
        <f>15*3.93</f>
        <v>58.95</v>
      </c>
      <c r="P499">
        <f>11*3.93</f>
        <v>43.230000000000004</v>
      </c>
      <c r="Q499">
        <f>12*3.93</f>
        <v>47.160000000000004</v>
      </c>
      <c r="R499">
        <f>14*3.93</f>
        <v>55.02</v>
      </c>
    </row>
    <row r="500" spans="1:23" x14ac:dyDescent="0.2">
      <c r="A500" t="s">
        <v>839</v>
      </c>
      <c r="B500" t="s">
        <v>1336</v>
      </c>
      <c r="C500">
        <f>SUM(Table1[[#This Row],[1]:[62]])</f>
        <v>804.53499999999985</v>
      </c>
      <c r="D500">
        <f>12*4.426</f>
        <v>53.112000000000002</v>
      </c>
      <c r="E500">
        <f>12*4.426</f>
        <v>53.112000000000002</v>
      </c>
      <c r="F500">
        <f>10*3.83</f>
        <v>38.299999999999997</v>
      </c>
      <c r="G500">
        <f>20*3.83</f>
        <v>76.599999999999994</v>
      </c>
      <c r="H500">
        <f>1*3.83</f>
        <v>3.83</v>
      </c>
      <c r="I500">
        <f>20*3.634</f>
        <v>72.679999999999993</v>
      </c>
      <c r="J500">
        <f>17*3.634</f>
        <v>61.777999999999999</v>
      </c>
      <c r="K500">
        <f>20*3.634</f>
        <v>72.679999999999993</v>
      </c>
      <c r="L500">
        <f>20*3.634</f>
        <v>72.679999999999993</v>
      </c>
      <c r="M500">
        <f>10*6.515</f>
        <v>65.149999999999991</v>
      </c>
      <c r="N500">
        <f>10*6.515</f>
        <v>65.149999999999991</v>
      </c>
      <c r="O500">
        <f>10*6.515</f>
        <v>65.149999999999991</v>
      </c>
      <c r="P500">
        <f>3*3.161</f>
        <v>9.4830000000000005</v>
      </c>
      <c r="Q500">
        <f>15*3.161</f>
        <v>47.414999999999999</v>
      </c>
      <c r="R500">
        <f>15*3.161</f>
        <v>47.414999999999999</v>
      </c>
    </row>
    <row r="501" spans="1:23" x14ac:dyDescent="0.2">
      <c r="A501" t="s">
        <v>251</v>
      </c>
      <c r="B501" t="s">
        <v>252</v>
      </c>
      <c r="C501">
        <f>SUM(Table1[[#This Row],[1]:[62]])</f>
        <v>802.94599999999991</v>
      </c>
      <c r="D501">
        <f>13*5.451</f>
        <v>70.863</v>
      </c>
      <c r="E501">
        <f>11*5.451</f>
        <v>59.960999999999999</v>
      </c>
      <c r="F501">
        <f>13*6.174</f>
        <v>80.262</v>
      </c>
      <c r="G501">
        <f>13*6.174</f>
        <v>80.262</v>
      </c>
      <c r="H501">
        <f>13*5.412</f>
        <v>70.355999999999995</v>
      </c>
      <c r="I501">
        <f>17*4.361</f>
        <v>74.137</v>
      </c>
      <c r="J501">
        <f>17*4.361</f>
        <v>74.137</v>
      </c>
      <c r="K501">
        <f>16*4.361</f>
        <v>69.775999999999996</v>
      </c>
      <c r="L501">
        <f>1*4.259</f>
        <v>4.2590000000000003</v>
      </c>
      <c r="M501">
        <f>14*4.94</f>
        <v>69.160000000000011</v>
      </c>
      <c r="N501">
        <f>14*4.94</f>
        <v>69.160000000000011</v>
      </c>
      <c r="O501">
        <f>13*6.201</f>
        <v>80.613</v>
      </c>
    </row>
    <row r="502" spans="1:23" x14ac:dyDescent="0.2">
      <c r="A502" t="s">
        <v>82</v>
      </c>
      <c r="B502" t="s">
        <v>900</v>
      </c>
      <c r="C502">
        <f>SUM(Table1[[#This Row],[1]:[62]])</f>
        <v>802.875</v>
      </c>
      <c r="D502">
        <f>15*5.278</f>
        <v>79.169999999999987</v>
      </c>
      <c r="E502">
        <f>16*5.278</f>
        <v>84.447999999999993</v>
      </c>
      <c r="F502">
        <f>19*5.412</f>
        <v>102.828</v>
      </c>
      <c r="G502">
        <f>22*5.412</f>
        <v>119.06399999999999</v>
      </c>
      <c r="H502">
        <f>22*4.909</f>
        <v>107.99799999999999</v>
      </c>
      <c r="I502">
        <f>18*4.381</f>
        <v>78.858000000000004</v>
      </c>
      <c r="J502">
        <f>19*4.381</f>
        <v>83.239000000000004</v>
      </c>
      <c r="K502">
        <f>14*4.909</f>
        <v>68.725999999999999</v>
      </c>
      <c r="L502">
        <f>16*4.909</f>
        <v>78.543999999999997</v>
      </c>
    </row>
    <row r="503" spans="1:23" x14ac:dyDescent="0.2">
      <c r="A503" t="s">
        <v>700</v>
      </c>
      <c r="B503" t="s">
        <v>737</v>
      </c>
      <c r="C503">
        <f>SUM(Table1[[#This Row],[1]:[62]])</f>
        <v>802.87200000000007</v>
      </c>
      <c r="D503">
        <f>14*4.563</f>
        <v>63.881999999999998</v>
      </c>
      <c r="E503">
        <f>14*4.563</f>
        <v>63.881999999999998</v>
      </c>
      <c r="F503">
        <f>11*4.563</f>
        <v>50.192999999999998</v>
      </c>
      <c r="G503">
        <f>5*4.563</f>
        <v>22.814999999999998</v>
      </c>
      <c r="H503">
        <f>14*4.563</f>
        <v>63.881999999999998</v>
      </c>
      <c r="I503">
        <f>11*5.807</f>
        <v>63.877000000000002</v>
      </c>
      <c r="J503">
        <f>11*5.807</f>
        <v>63.877000000000002</v>
      </c>
      <c r="K503">
        <f>17*3.587</f>
        <v>60.979000000000006</v>
      </c>
      <c r="L503">
        <f>17*3.587</f>
        <v>60.979000000000006</v>
      </c>
      <c r="M503">
        <f>17*3.587</f>
        <v>60.979000000000006</v>
      </c>
      <c r="N503">
        <f>13*4.674</f>
        <v>60.762000000000008</v>
      </c>
      <c r="O503">
        <f>10*4.674</f>
        <v>46.74</v>
      </c>
      <c r="P503">
        <f>12*4.801</f>
        <v>57.612000000000002</v>
      </c>
      <c r="Q503">
        <f>13*4.801</f>
        <v>62.413000000000004</v>
      </c>
    </row>
    <row r="504" spans="1:23" x14ac:dyDescent="0.2">
      <c r="A504" t="s">
        <v>13</v>
      </c>
      <c r="B504" t="s">
        <v>14</v>
      </c>
      <c r="C504">
        <f>SUM(Table1[[#This Row],[1]:[62]])</f>
        <v>799.08399999999995</v>
      </c>
      <c r="D504">
        <f>13*4.95</f>
        <v>64.350000000000009</v>
      </c>
      <c r="E504">
        <f>13*4.95</f>
        <v>64.350000000000009</v>
      </c>
      <c r="F504">
        <f>13*4.95</f>
        <v>64.350000000000009</v>
      </c>
      <c r="G504">
        <f>18*3.41</f>
        <v>61.38</v>
      </c>
      <c r="H504">
        <f>13*3.41</f>
        <v>44.33</v>
      </c>
      <c r="I504">
        <f>18*3.41</f>
        <v>61.38</v>
      </c>
      <c r="J504">
        <f>16*4.448</f>
        <v>71.168000000000006</v>
      </c>
      <c r="K504">
        <f>11*4.448</f>
        <v>48.928000000000004</v>
      </c>
      <c r="L504">
        <f>1*4.448</f>
        <v>4.4480000000000004</v>
      </c>
      <c r="M504">
        <f>13*3.93</f>
        <v>51.09</v>
      </c>
      <c r="N504">
        <f>14*3.93</f>
        <v>55.02</v>
      </c>
      <c r="O504">
        <f>15*3.93</f>
        <v>58.95</v>
      </c>
      <c r="P504">
        <f>12*3.93</f>
        <v>47.160000000000004</v>
      </c>
      <c r="Q504">
        <f>12*3.93</f>
        <v>47.160000000000004</v>
      </c>
      <c r="R504">
        <f>14*3.93</f>
        <v>55.02</v>
      </c>
    </row>
    <row r="505" spans="1:23" x14ac:dyDescent="0.2">
      <c r="A505" t="s">
        <v>792</v>
      </c>
      <c r="B505" t="s">
        <v>1314</v>
      </c>
      <c r="C505">
        <f>SUM(Table1[[#This Row],[1]:[62]])</f>
        <v>791.25999999999976</v>
      </c>
      <c r="D505">
        <f>20*2.897</f>
        <v>57.94</v>
      </c>
      <c r="E505">
        <f>20*2.897</f>
        <v>57.94</v>
      </c>
      <c r="F505">
        <f>15*4.426</f>
        <v>66.39</v>
      </c>
      <c r="G505">
        <f>15*4.426</f>
        <v>66.39</v>
      </c>
      <c r="H505">
        <f>15*4.426</f>
        <v>66.39</v>
      </c>
      <c r="I505">
        <f>15*3.925</f>
        <v>58.875</v>
      </c>
      <c r="J505">
        <f>15*3.925</f>
        <v>58.875</v>
      </c>
      <c r="K505">
        <f>75*1.104</f>
        <v>82.800000000000011</v>
      </c>
      <c r="L505">
        <f>12*6.515</f>
        <v>78.179999999999993</v>
      </c>
      <c r="M505">
        <f>8*6.515</f>
        <v>52.12</v>
      </c>
      <c r="N505">
        <f>20*3.634</f>
        <v>72.679999999999993</v>
      </c>
      <c r="O505">
        <f>20*3.634</f>
        <v>72.679999999999993</v>
      </c>
    </row>
    <row r="506" spans="1:23" x14ac:dyDescent="0.2">
      <c r="A506" t="s">
        <v>578</v>
      </c>
      <c r="B506" t="s">
        <v>579</v>
      </c>
      <c r="C506">
        <f>SUM(Table1[[#This Row],[1]:[62]])</f>
        <v>784.33699999999999</v>
      </c>
      <c r="D506">
        <f>20*2.3</f>
        <v>46</v>
      </c>
      <c r="E506">
        <f>19*2.3</f>
        <v>43.699999999999996</v>
      </c>
      <c r="F506">
        <f>12*3.712</f>
        <v>44.544000000000004</v>
      </c>
      <c r="G506">
        <f>16*3.712</f>
        <v>59.392000000000003</v>
      </c>
      <c r="H506">
        <f>16*3.712</f>
        <v>59.392000000000003</v>
      </c>
      <c r="I506">
        <f>16*3.712</f>
        <v>59.392000000000003</v>
      </c>
      <c r="J506">
        <f>24*2.3</f>
        <v>55.199999999999996</v>
      </c>
      <c r="K506">
        <f>23*2.3</f>
        <v>52.9</v>
      </c>
      <c r="L506">
        <f>23*2.3</f>
        <v>52.9</v>
      </c>
      <c r="M506">
        <f>24*2.3</f>
        <v>55.199999999999996</v>
      </c>
      <c r="N506">
        <f>23*2.3</f>
        <v>52.9</v>
      </c>
      <c r="O506">
        <f>23*2.3</f>
        <v>52.9</v>
      </c>
      <c r="P506">
        <f>24*2.3</f>
        <v>55.199999999999996</v>
      </c>
      <c r="Q506">
        <f>23*1.933</f>
        <v>44.459000000000003</v>
      </c>
      <c r="R506">
        <f>26*1.933</f>
        <v>50.258000000000003</v>
      </c>
    </row>
    <row r="507" spans="1:23" x14ac:dyDescent="0.2">
      <c r="A507" t="s">
        <v>491</v>
      </c>
      <c r="B507" t="s">
        <v>1024</v>
      </c>
      <c r="C507">
        <f>SUM(Table1[[#This Row],[1]:[62]])</f>
        <v>781.30700000000002</v>
      </c>
      <c r="D507">
        <f>13*4.003</f>
        <v>52.039000000000001</v>
      </c>
      <c r="E507">
        <f>13*4.003</f>
        <v>52.039000000000001</v>
      </c>
      <c r="F507">
        <f>13*4.003</f>
        <v>52.039000000000001</v>
      </c>
      <c r="G507">
        <f>9*5.891</f>
        <v>53.018999999999998</v>
      </c>
      <c r="H507">
        <f>8*5.891</f>
        <v>47.128</v>
      </c>
      <c r="I507">
        <f>4*5.891</f>
        <v>23.564</v>
      </c>
      <c r="J507">
        <f>7*4.332</f>
        <v>30.323999999999998</v>
      </c>
      <c r="K507">
        <f>4*4.332</f>
        <v>17.327999999999999</v>
      </c>
      <c r="L507">
        <f>9*4.332</f>
        <v>38.988</v>
      </c>
      <c r="M507">
        <f>10*4.778</f>
        <v>47.779999999999994</v>
      </c>
      <c r="N507">
        <f>10*4.778</f>
        <v>47.779999999999994</v>
      </c>
      <c r="O507">
        <f>7*4.778</f>
        <v>33.445999999999998</v>
      </c>
      <c r="P507">
        <f>8*5.891</f>
        <v>47.128</v>
      </c>
      <c r="Q507">
        <f>7*5.891</f>
        <v>41.237000000000002</v>
      </c>
      <c r="R507">
        <f>6*5.891</f>
        <v>35.346000000000004</v>
      </c>
      <c r="S507">
        <f>10*3.916</f>
        <v>39.159999999999997</v>
      </c>
      <c r="T507">
        <f>13*3.916</f>
        <v>50.908000000000001</v>
      </c>
      <c r="U507">
        <f>9*4.003</f>
        <v>36.027000000000001</v>
      </c>
      <c r="V507">
        <f>8*4.003</f>
        <v>32.024000000000001</v>
      </c>
      <c r="W507">
        <f>1*4.003</f>
        <v>4.0030000000000001</v>
      </c>
    </row>
    <row r="508" spans="1:23" x14ac:dyDescent="0.2">
      <c r="A508" t="s">
        <v>657</v>
      </c>
      <c r="B508" t="s">
        <v>710</v>
      </c>
      <c r="C508">
        <f>SUM(Table1[[#This Row],[1]:[62]])</f>
        <v>779.072</v>
      </c>
      <c r="D508">
        <f>14*4.563</f>
        <v>63.881999999999998</v>
      </c>
      <c r="E508">
        <f>14*4.563</f>
        <v>63.881999999999998</v>
      </c>
      <c r="F508">
        <f>9*4.563</f>
        <v>41.067</v>
      </c>
      <c r="G508">
        <f>5*4.563</f>
        <v>22.814999999999998</v>
      </c>
      <c r="H508">
        <f>14*4.563</f>
        <v>63.881999999999998</v>
      </c>
      <c r="I508">
        <f>11*5.807</f>
        <v>63.877000000000002</v>
      </c>
      <c r="J508">
        <f>11*5.807</f>
        <v>63.877000000000002</v>
      </c>
      <c r="K508">
        <f t="shared" ref="K508:L510" si="22">17*3.587</f>
        <v>60.979000000000006</v>
      </c>
      <c r="L508">
        <f t="shared" si="22"/>
        <v>60.979000000000006</v>
      </c>
      <c r="M508">
        <f>9*3.587</f>
        <v>32.283000000000001</v>
      </c>
      <c r="N508">
        <f>13*4.674</f>
        <v>60.762000000000008</v>
      </c>
      <c r="O508">
        <f>13*4.674</f>
        <v>60.762000000000008</v>
      </c>
      <c r="P508">
        <f>12*4.801</f>
        <v>57.612000000000002</v>
      </c>
      <c r="Q508">
        <f>13*4.801</f>
        <v>62.413000000000004</v>
      </c>
    </row>
    <row r="509" spans="1:23" x14ac:dyDescent="0.2">
      <c r="A509" t="s">
        <v>695</v>
      </c>
      <c r="B509" t="s">
        <v>734</v>
      </c>
      <c r="C509">
        <f>SUM(Table1[[#This Row],[1]:[62]])</f>
        <v>776.32500000000005</v>
      </c>
      <c r="D509">
        <f>14*4.563</f>
        <v>63.881999999999998</v>
      </c>
      <c r="E509">
        <f>14*4.563</f>
        <v>63.881999999999998</v>
      </c>
      <c r="F509">
        <f>11*4.563</f>
        <v>50.192999999999998</v>
      </c>
      <c r="G509">
        <f>3*4.563</f>
        <v>13.689</v>
      </c>
      <c r="H509">
        <f>14*4.563</f>
        <v>63.881999999999998</v>
      </c>
      <c r="I509">
        <f>11*5.807</f>
        <v>63.877000000000002</v>
      </c>
      <c r="J509">
        <f>8*5.807</f>
        <v>46.456000000000003</v>
      </c>
      <c r="K509">
        <f t="shared" si="22"/>
        <v>60.979000000000006</v>
      </c>
      <c r="L509">
        <f t="shared" si="22"/>
        <v>60.979000000000006</v>
      </c>
      <c r="M509">
        <f>17*3.587</f>
        <v>60.979000000000006</v>
      </c>
      <c r="N509">
        <f>13*4.674</f>
        <v>60.762000000000008</v>
      </c>
      <c r="O509">
        <f>10*4.674</f>
        <v>46.74</v>
      </c>
      <c r="P509">
        <f>12*4.801</f>
        <v>57.612000000000002</v>
      </c>
      <c r="Q509">
        <f>13*4.801</f>
        <v>62.413000000000004</v>
      </c>
    </row>
    <row r="510" spans="1:23" x14ac:dyDescent="0.2">
      <c r="A510" t="s">
        <v>670</v>
      </c>
      <c r="B510" t="s">
        <v>715</v>
      </c>
      <c r="C510">
        <f>SUM(Table1[[#This Row],[1]:[62]])</f>
        <v>770.0200000000001</v>
      </c>
      <c r="D510">
        <f>5*4.563</f>
        <v>22.814999999999998</v>
      </c>
      <c r="E510">
        <f>14*4.563</f>
        <v>63.881999999999998</v>
      </c>
      <c r="F510">
        <f>11*4.563</f>
        <v>50.192999999999998</v>
      </c>
      <c r="G510">
        <f>5*4.563</f>
        <v>22.814999999999998</v>
      </c>
      <c r="H510">
        <f>14*4.563</f>
        <v>63.881999999999998</v>
      </c>
      <c r="I510">
        <f>11*5.807</f>
        <v>63.877000000000002</v>
      </c>
      <c r="J510">
        <f>10*5.807</f>
        <v>58.070000000000007</v>
      </c>
      <c r="K510">
        <f t="shared" si="22"/>
        <v>60.979000000000006</v>
      </c>
      <c r="L510">
        <f t="shared" si="22"/>
        <v>60.979000000000006</v>
      </c>
      <c r="M510">
        <f>17*3.587</f>
        <v>60.979000000000006</v>
      </c>
      <c r="N510">
        <f>13*4.674</f>
        <v>60.762000000000008</v>
      </c>
      <c r="O510">
        <f>13*4.674</f>
        <v>60.762000000000008</v>
      </c>
      <c r="P510">
        <f>12*4.801</f>
        <v>57.612000000000002</v>
      </c>
      <c r="Q510">
        <f>13*4.801</f>
        <v>62.413000000000004</v>
      </c>
    </row>
    <row r="511" spans="1:23" x14ac:dyDescent="0.2">
      <c r="A511" t="s">
        <v>574</v>
      </c>
      <c r="B511" t="s">
        <v>575</v>
      </c>
      <c r="C511">
        <f>SUM(Table1[[#This Row],[1]:[62]])</f>
        <v>768.76100000000019</v>
      </c>
      <c r="D511">
        <f>20*2.3</f>
        <v>46</v>
      </c>
      <c r="E511">
        <f>21*2.3</f>
        <v>48.3</v>
      </c>
      <c r="F511">
        <f>14*3.712</f>
        <v>51.968000000000004</v>
      </c>
      <c r="G511">
        <f>16*3.712</f>
        <v>59.392000000000003</v>
      </c>
      <c r="H511">
        <f>16*3.712</f>
        <v>59.392000000000003</v>
      </c>
      <c r="I511">
        <f>16*3.712</f>
        <v>59.392000000000003</v>
      </c>
      <c r="J511">
        <f>24*2.3</f>
        <v>55.199999999999996</v>
      </c>
      <c r="K511">
        <f>23*2.3</f>
        <v>52.9</v>
      </c>
      <c r="L511">
        <f>22*2.3</f>
        <v>50.599999999999994</v>
      </c>
      <c r="M511">
        <f>24*2.3</f>
        <v>55.199999999999996</v>
      </c>
      <c r="N511">
        <f>23*2.3</f>
        <v>52.9</v>
      </c>
      <c r="O511">
        <f>12*2.3</f>
        <v>27.599999999999998</v>
      </c>
      <c r="P511">
        <f>24*2.3</f>
        <v>55.199999999999996</v>
      </c>
      <c r="Q511">
        <f>23*1.933</f>
        <v>44.459000000000003</v>
      </c>
      <c r="R511">
        <f>26*1.933</f>
        <v>50.258000000000003</v>
      </c>
    </row>
    <row r="512" spans="1:23" x14ac:dyDescent="0.2">
      <c r="B512" t="s">
        <v>702</v>
      </c>
      <c r="C512">
        <f>SUM(Table1[[#This Row],[1]:[62]])</f>
        <v>765.70900000000006</v>
      </c>
      <c r="D512">
        <f>14*4.563</f>
        <v>63.881999999999998</v>
      </c>
      <c r="E512">
        <f>14*4.563</f>
        <v>63.881999999999998</v>
      </c>
      <c r="F512">
        <f>11*4.563</f>
        <v>50.192999999999998</v>
      </c>
      <c r="G512">
        <f>5*4.563</f>
        <v>22.814999999999998</v>
      </c>
      <c r="H512">
        <f>9*4.563</f>
        <v>41.067</v>
      </c>
      <c r="I512">
        <f>11*5.807</f>
        <v>63.877000000000002</v>
      </c>
      <c r="J512">
        <f>11*5.807</f>
        <v>63.877000000000002</v>
      </c>
      <c r="K512">
        <f>17*3.587</f>
        <v>60.979000000000006</v>
      </c>
      <c r="L512">
        <f>17*3.587</f>
        <v>60.979000000000006</v>
      </c>
      <c r="M512">
        <f>13*3.587</f>
        <v>46.631</v>
      </c>
      <c r="N512">
        <f>13*4.674</f>
        <v>60.762000000000008</v>
      </c>
      <c r="O512">
        <f>10*4.674</f>
        <v>46.74</v>
      </c>
      <c r="P512">
        <f>12*4.801</f>
        <v>57.612000000000002</v>
      </c>
      <c r="Q512">
        <f>13*4.801</f>
        <v>62.413000000000004</v>
      </c>
    </row>
    <row r="513" spans="1:20" x14ac:dyDescent="0.2">
      <c r="A513" t="s">
        <v>1034</v>
      </c>
      <c r="B513" t="s">
        <v>1036</v>
      </c>
      <c r="C513">
        <f>SUM(Table1[[#This Row],[1]:[62]])</f>
        <v>762.43599999999992</v>
      </c>
      <c r="D513">
        <f>10*4.778</f>
        <v>47.779999999999994</v>
      </c>
      <c r="E513">
        <f>10*4.778</f>
        <v>47.779999999999994</v>
      </c>
      <c r="F513">
        <f>7*4.778</f>
        <v>33.445999999999998</v>
      </c>
      <c r="G513">
        <f>8*5.891</f>
        <v>47.128</v>
      </c>
      <c r="H513">
        <f>7*5.891</f>
        <v>41.237000000000002</v>
      </c>
      <c r="I513">
        <f>6*5.891</f>
        <v>35.346000000000004</v>
      </c>
      <c r="J513">
        <f>10*3.916</f>
        <v>39.159999999999997</v>
      </c>
      <c r="K513">
        <f>13*3.916</f>
        <v>50.908000000000001</v>
      </c>
      <c r="L513">
        <f>11*4.003</f>
        <v>44.033000000000001</v>
      </c>
      <c r="M513">
        <f>12*4.003</f>
        <v>48.036000000000001</v>
      </c>
      <c r="N513">
        <f>8*4.003</f>
        <v>32.024000000000001</v>
      </c>
      <c r="O513">
        <f>10*4.003</f>
        <v>40.03</v>
      </c>
      <c r="P513">
        <f>10*4.563</f>
        <v>45.629999999999995</v>
      </c>
      <c r="Q513">
        <f>12*4.563</f>
        <v>54.756</v>
      </c>
      <c r="R513">
        <f>10*4.563</f>
        <v>45.629999999999995</v>
      </c>
      <c r="S513">
        <f>12*4.563</f>
        <v>54.756</v>
      </c>
      <c r="T513">
        <f>12*4.563</f>
        <v>54.756</v>
      </c>
    </row>
    <row r="514" spans="1:20" x14ac:dyDescent="0.2">
      <c r="A514" t="s">
        <v>25</v>
      </c>
      <c r="B514" t="s">
        <v>26</v>
      </c>
      <c r="C514">
        <f>SUM(Table1[[#This Row],[1]:[62]])</f>
        <v>762.07200000000012</v>
      </c>
      <c r="D514">
        <f>13*4.95</f>
        <v>64.350000000000009</v>
      </c>
      <c r="E514">
        <f>13*4.95</f>
        <v>64.350000000000009</v>
      </c>
      <c r="F514">
        <f>13*4.95</f>
        <v>64.350000000000009</v>
      </c>
      <c r="G514">
        <f>17*3.41</f>
        <v>57.97</v>
      </c>
      <c r="H514">
        <f>14*3.41</f>
        <v>47.74</v>
      </c>
      <c r="I514">
        <f>17*3.41</f>
        <v>57.97</v>
      </c>
      <c r="J514">
        <f>15*4.448</f>
        <v>66.72</v>
      </c>
      <c r="K514">
        <f>13*4.448</f>
        <v>57.824000000000005</v>
      </c>
      <c r="L514">
        <f>11*4.448</f>
        <v>48.928000000000004</v>
      </c>
      <c r="M514">
        <f>13*3.93</f>
        <v>51.09</v>
      </c>
      <c r="N514">
        <f>12*3.93</f>
        <v>47.160000000000004</v>
      </c>
      <c r="O514">
        <f>15*3.93</f>
        <v>58.95</v>
      </c>
      <c r="P514">
        <f>12*3.93</f>
        <v>47.160000000000004</v>
      </c>
      <c r="Q514">
        <f>4*3.93</f>
        <v>15.72</v>
      </c>
      <c r="R514">
        <f>3*3.93</f>
        <v>11.790000000000001</v>
      </c>
    </row>
    <row r="515" spans="1:20" x14ac:dyDescent="0.2">
      <c r="A515" t="s">
        <v>473</v>
      </c>
      <c r="B515" t="s">
        <v>474</v>
      </c>
      <c r="C515">
        <f>SUM(Table1[[#This Row],[1]:[62]])</f>
        <v>761.62599999999998</v>
      </c>
      <c r="D515">
        <f>12*5.451</f>
        <v>65.411999999999992</v>
      </c>
      <c r="E515">
        <f>16*5.451</f>
        <v>87.215999999999994</v>
      </c>
      <c r="F515">
        <f>12*5.451</f>
        <v>65.411999999999992</v>
      </c>
      <c r="G515">
        <f>16*4.318</f>
        <v>69.087999999999994</v>
      </c>
      <c r="H515">
        <f>17*4.318</f>
        <v>73.405999999999992</v>
      </c>
      <c r="I515">
        <f>17*4.318</f>
        <v>73.405999999999992</v>
      </c>
      <c r="J515">
        <f>17*4.318</f>
        <v>73.405999999999992</v>
      </c>
      <c r="K515">
        <f>18*3.26</f>
        <v>58.679999999999993</v>
      </c>
      <c r="L515">
        <f>21*3.26</f>
        <v>68.459999999999994</v>
      </c>
      <c r="M515">
        <f>19*3.26</f>
        <v>61.94</v>
      </c>
      <c r="N515">
        <f>20*3.26</f>
        <v>65.199999999999989</v>
      </c>
    </row>
    <row r="516" spans="1:20" x14ac:dyDescent="0.2">
      <c r="A516" t="s">
        <v>1282</v>
      </c>
      <c r="B516" t="s">
        <v>1283</v>
      </c>
      <c r="C516">
        <f>SUM(Table1[[#This Row],[1]:[62]])</f>
        <v>760.78499999999997</v>
      </c>
      <c r="D516">
        <f>25*2.897</f>
        <v>72.424999999999997</v>
      </c>
      <c r="E516">
        <f>25*2.897</f>
        <v>72.424999999999997</v>
      </c>
      <c r="F516">
        <f>18*4.426</f>
        <v>79.668000000000006</v>
      </c>
      <c r="G516">
        <f>18*4.426</f>
        <v>79.668000000000006</v>
      </c>
      <c r="H516">
        <f>18*4.426</f>
        <v>79.668000000000006</v>
      </c>
      <c r="I516">
        <f>25*3.925</f>
        <v>98.125</v>
      </c>
      <c r="J516">
        <f>25*3.925</f>
        <v>98.125</v>
      </c>
      <c r="K516">
        <f>21*3.925</f>
        <v>82.424999999999997</v>
      </c>
      <c r="L516">
        <f>89*1.104</f>
        <v>98.256000000000014</v>
      </c>
    </row>
    <row r="517" spans="1:20" x14ac:dyDescent="0.2">
      <c r="A517" t="s">
        <v>23</v>
      </c>
      <c r="B517" t="s">
        <v>24</v>
      </c>
      <c r="C517">
        <f>SUM(Table1[[#This Row],[1]:[62]])</f>
        <v>758.39200000000005</v>
      </c>
      <c r="D517">
        <f>13*4.95</f>
        <v>64.350000000000009</v>
      </c>
      <c r="E517">
        <f>13*4.95</f>
        <v>64.350000000000009</v>
      </c>
      <c r="F517">
        <f>12*4.95</f>
        <v>59.400000000000006</v>
      </c>
      <c r="G517">
        <f>18*3.41</f>
        <v>61.38</v>
      </c>
      <c r="H517">
        <f>3*3.41</f>
        <v>10.23</v>
      </c>
      <c r="I517">
        <f>17*3.41</f>
        <v>57.97</v>
      </c>
      <c r="J517">
        <f>15*4.448</f>
        <v>66.72</v>
      </c>
      <c r="K517">
        <f>13*4.448</f>
        <v>57.824000000000005</v>
      </c>
      <c r="L517">
        <f>11*4.448</f>
        <v>48.928000000000004</v>
      </c>
      <c r="M517">
        <f>6*3.93</f>
        <v>23.580000000000002</v>
      </c>
      <c r="N517">
        <f>11*3.93</f>
        <v>43.230000000000004</v>
      </c>
      <c r="O517">
        <f>14*3.93</f>
        <v>55.02</v>
      </c>
      <c r="P517">
        <f>12*3.93</f>
        <v>47.160000000000004</v>
      </c>
      <c r="Q517">
        <f>11*3.93</f>
        <v>43.230000000000004</v>
      </c>
      <c r="R517">
        <f>14*3.93</f>
        <v>55.02</v>
      </c>
    </row>
    <row r="518" spans="1:20" x14ac:dyDescent="0.2">
      <c r="A518" t="s">
        <v>584</v>
      </c>
      <c r="B518" t="s">
        <v>585</v>
      </c>
      <c r="C518">
        <f>SUM(Table1[[#This Row],[1]:[62]])</f>
        <v>757.26099999999997</v>
      </c>
      <c r="D518">
        <f>20*2.3</f>
        <v>46</v>
      </c>
      <c r="E518">
        <f>21*2.3</f>
        <v>48.3</v>
      </c>
      <c r="F518">
        <f>14*3.712</f>
        <v>51.968000000000004</v>
      </c>
      <c r="G518">
        <f>16*3.712</f>
        <v>59.392000000000003</v>
      </c>
      <c r="H518">
        <f>16*3.712</f>
        <v>59.392000000000003</v>
      </c>
      <c r="I518">
        <f>16*3.712</f>
        <v>59.392000000000003</v>
      </c>
      <c r="J518">
        <f>8*2.3</f>
        <v>18.399999999999999</v>
      </c>
      <c r="K518">
        <f>23*2.3</f>
        <v>52.9</v>
      </c>
      <c r="L518">
        <f>23*2.3</f>
        <v>52.9</v>
      </c>
      <c r="M518">
        <f>24*2.3</f>
        <v>55.199999999999996</v>
      </c>
      <c r="N518">
        <f>22*2.3</f>
        <v>50.599999999999994</v>
      </c>
      <c r="O518">
        <f>23*2.3</f>
        <v>52.9</v>
      </c>
      <c r="P518">
        <f>24*2.3</f>
        <v>55.199999999999996</v>
      </c>
      <c r="Q518">
        <f>23*1.933</f>
        <v>44.459000000000003</v>
      </c>
      <c r="R518">
        <f>26*1.933</f>
        <v>50.258000000000003</v>
      </c>
    </row>
    <row r="519" spans="1:20" x14ac:dyDescent="0.2">
      <c r="A519" t="s">
        <v>672</v>
      </c>
      <c r="B519" t="s">
        <v>716</v>
      </c>
      <c r="C519">
        <f>SUM(Table1[[#This Row],[1]:[62]])</f>
        <v>756.13200000000006</v>
      </c>
      <c r="D519">
        <f>14*4.563</f>
        <v>63.881999999999998</v>
      </c>
      <c r="E519">
        <f>14*4.563</f>
        <v>63.881999999999998</v>
      </c>
      <c r="F519">
        <f>11*4.563</f>
        <v>50.192999999999998</v>
      </c>
      <c r="G519">
        <f>5*4.563</f>
        <v>22.814999999999998</v>
      </c>
      <c r="H519">
        <f>14*4.563</f>
        <v>63.881999999999998</v>
      </c>
      <c r="I519">
        <f>11*5.807</f>
        <v>63.877000000000002</v>
      </c>
      <c r="J519">
        <f>11*5.807</f>
        <v>63.877000000000002</v>
      </c>
      <c r="K519">
        <f>17*3.587</f>
        <v>60.979000000000006</v>
      </c>
      <c r="L519">
        <f>17*3.587</f>
        <v>60.979000000000006</v>
      </c>
      <c r="M519">
        <f>17*3.587</f>
        <v>60.979000000000006</v>
      </c>
      <c r="N519">
        <f>13*4.674</f>
        <v>60.762000000000008</v>
      </c>
      <c r="O519">
        <f>12*4.801</f>
        <v>57.612000000000002</v>
      </c>
      <c r="P519">
        <f>13*4.801</f>
        <v>62.413000000000004</v>
      </c>
    </row>
    <row r="520" spans="1:20" x14ac:dyDescent="0.2">
      <c r="A520" t="s">
        <v>303</v>
      </c>
      <c r="B520" t="s">
        <v>1137</v>
      </c>
      <c r="C520">
        <f>SUM(Table1[[#This Row],[1]:[62]])</f>
        <v>755.3119999999999</v>
      </c>
      <c r="D520">
        <f>1*4.426</f>
        <v>4.4260000000000002</v>
      </c>
      <c r="E520">
        <f>10*4.426</f>
        <v>44.260000000000005</v>
      </c>
      <c r="F520">
        <f>17*4.426</f>
        <v>75.242000000000004</v>
      </c>
      <c r="G520">
        <f>10*6.515</f>
        <v>65.149999999999991</v>
      </c>
      <c r="H520">
        <f>9*6.515</f>
        <v>58.634999999999998</v>
      </c>
      <c r="I520">
        <f>12*6.515</f>
        <v>78.179999999999993</v>
      </c>
      <c r="J520">
        <f>18*3.634</f>
        <v>65.411999999999992</v>
      </c>
      <c r="K520">
        <f>15*3.634</f>
        <v>54.51</v>
      </c>
      <c r="L520">
        <f>12*3.634</f>
        <v>43.607999999999997</v>
      </c>
      <c r="M520">
        <f>22*3.621</f>
        <v>79.662000000000006</v>
      </c>
      <c r="N520">
        <f>18*3.621</f>
        <v>65.177999999999997</v>
      </c>
      <c r="O520">
        <f>13*5.263</f>
        <v>68.418999999999997</v>
      </c>
      <c r="P520">
        <f>10*5.263</f>
        <v>52.629999999999995</v>
      </c>
    </row>
    <row r="521" spans="1:20" x14ac:dyDescent="0.2">
      <c r="A521" t="s">
        <v>570</v>
      </c>
      <c r="B521" t="s">
        <v>571</v>
      </c>
      <c r="C521">
        <f>SUM(Table1[[#This Row],[1]:[62]])</f>
        <v>751.81700000000001</v>
      </c>
      <c r="D521">
        <f>20*2.3</f>
        <v>46</v>
      </c>
      <c r="E521">
        <f>21*2.3</f>
        <v>48.3</v>
      </c>
      <c r="F521">
        <f>2*3.712</f>
        <v>7.4240000000000004</v>
      </c>
      <c r="G521">
        <f>16*3.712</f>
        <v>59.392000000000003</v>
      </c>
      <c r="H521">
        <f>16*3.712</f>
        <v>59.392000000000003</v>
      </c>
      <c r="I521">
        <f>16*3.712</f>
        <v>59.392000000000003</v>
      </c>
      <c r="J521">
        <f>24*2.3</f>
        <v>55.199999999999996</v>
      </c>
      <c r="K521">
        <f>23*2.3</f>
        <v>52.9</v>
      </c>
      <c r="L521">
        <f>23*2.3</f>
        <v>52.9</v>
      </c>
      <c r="M521">
        <f>24*2.3</f>
        <v>55.199999999999996</v>
      </c>
      <c r="N521">
        <f>23*2.3</f>
        <v>52.9</v>
      </c>
      <c r="O521">
        <f>23*2.3</f>
        <v>52.9</v>
      </c>
      <c r="P521">
        <f>24*2.3</f>
        <v>55.199999999999996</v>
      </c>
      <c r="Q521">
        <f>23*1.933</f>
        <v>44.459000000000003</v>
      </c>
      <c r="R521">
        <f>26*1.933</f>
        <v>50.258000000000003</v>
      </c>
    </row>
    <row r="522" spans="1:20" x14ac:dyDescent="0.2">
      <c r="A522" t="s">
        <v>329</v>
      </c>
      <c r="B522" t="s">
        <v>1309</v>
      </c>
      <c r="C522">
        <f>SUM(Table1[[#This Row],[1]:[62]])</f>
        <v>751.53199999999993</v>
      </c>
      <c r="D522">
        <f>20*2.897</f>
        <v>57.94</v>
      </c>
      <c r="E522">
        <f>15*4.426</f>
        <v>66.39</v>
      </c>
      <c r="F522">
        <f>14*4.426</f>
        <v>61.963999999999999</v>
      </c>
      <c r="G522">
        <f>15*4.426</f>
        <v>66.39</v>
      </c>
      <c r="H522">
        <f>15*3.925</f>
        <v>58.875</v>
      </c>
      <c r="I522">
        <f>15*3.925</f>
        <v>58.875</v>
      </c>
      <c r="J522">
        <f>75*1.104</f>
        <v>82.800000000000011</v>
      </c>
      <c r="K522">
        <f>20*2.874</f>
        <v>57.480000000000004</v>
      </c>
      <c r="L522">
        <f>20*2.874</f>
        <v>57.480000000000004</v>
      </c>
      <c r="M522">
        <f>25*3.161</f>
        <v>79.025000000000006</v>
      </c>
      <c r="N522">
        <f>8*3.161</f>
        <v>25.288</v>
      </c>
      <c r="O522">
        <f>25*3.161</f>
        <v>79.025000000000006</v>
      </c>
    </row>
    <row r="523" spans="1:20" x14ac:dyDescent="0.2">
      <c r="A523" t="s">
        <v>582</v>
      </c>
      <c r="B523" t="s">
        <v>583</v>
      </c>
      <c r="C523">
        <f>SUM(Table1[[#This Row],[1]:[62]])</f>
        <v>749.96900000000005</v>
      </c>
      <c r="D523">
        <f>20*2.3</f>
        <v>46</v>
      </c>
      <c r="E523">
        <f>21*2.3</f>
        <v>48.3</v>
      </c>
      <c r="F523">
        <f>14*3.712</f>
        <v>51.968000000000004</v>
      </c>
      <c r="G523">
        <f>16*3.712</f>
        <v>59.392000000000003</v>
      </c>
      <c r="H523">
        <f>16*3.712</f>
        <v>59.392000000000003</v>
      </c>
      <c r="I523">
        <f>16*3.712</f>
        <v>59.392000000000003</v>
      </c>
      <c r="J523">
        <f>24*2.3</f>
        <v>55.199999999999996</v>
      </c>
      <c r="K523">
        <f>23*2.3</f>
        <v>52.9</v>
      </c>
      <c r="L523">
        <f>23*2.3</f>
        <v>52.9</v>
      </c>
      <c r="M523">
        <f>24*2.3</f>
        <v>55.199999999999996</v>
      </c>
      <c r="N523">
        <f>23*2.3</f>
        <v>52.9</v>
      </c>
      <c r="O523">
        <f>23*2.3</f>
        <v>52.9</v>
      </c>
      <c r="P523">
        <f>24*2.3</f>
        <v>55.199999999999996</v>
      </c>
      <c r="Q523">
        <f>17*1.933</f>
        <v>32.861000000000004</v>
      </c>
      <c r="R523">
        <f>8*1.933</f>
        <v>15.464</v>
      </c>
    </row>
    <row r="524" spans="1:20" x14ac:dyDescent="0.2">
      <c r="A524" t="s">
        <v>305</v>
      </c>
      <c r="B524" t="s">
        <v>335</v>
      </c>
      <c r="C524">
        <f>SUM(Table1[[#This Row],[1]:[62]])</f>
        <v>748.04999999999984</v>
      </c>
      <c r="D524">
        <f>20*5.278</f>
        <v>105.55999999999999</v>
      </c>
      <c r="E524">
        <f>16*5.278</f>
        <v>84.447999999999993</v>
      </c>
      <c r="F524">
        <f>14*5.412</f>
        <v>75.768000000000001</v>
      </c>
      <c r="G524">
        <f>22*5.412</f>
        <v>119.06399999999999</v>
      </c>
      <c r="H524">
        <f>18*4.909</f>
        <v>88.361999999999995</v>
      </c>
      <c r="I524">
        <f>22*4.909</f>
        <v>107.99799999999999</v>
      </c>
      <c r="J524">
        <f>23*3.337</f>
        <v>76.751000000000005</v>
      </c>
      <c r="K524">
        <f>27*3.337</f>
        <v>90.099000000000004</v>
      </c>
    </row>
    <row r="525" spans="1:20" x14ac:dyDescent="0.2">
      <c r="A525" t="s">
        <v>923</v>
      </c>
      <c r="B525" t="s">
        <v>934</v>
      </c>
      <c r="C525">
        <f>SUM(Table1[[#This Row],[1]:[62]])</f>
        <v>745.90000000000009</v>
      </c>
      <c r="D525">
        <f>17*5.281</f>
        <v>89.777000000000001</v>
      </c>
      <c r="E525">
        <f>14*5.281</f>
        <v>73.933999999999997</v>
      </c>
      <c r="F525">
        <f>16*5.281</f>
        <v>84.495999999999995</v>
      </c>
      <c r="G525">
        <f>17*4.572</f>
        <v>77.724000000000004</v>
      </c>
      <c r="H525">
        <f>8*4.572</f>
        <v>36.576000000000001</v>
      </c>
      <c r="I525">
        <f>12*5.39</f>
        <v>64.679999999999993</v>
      </c>
      <c r="J525">
        <f>16*5.39</f>
        <v>86.24</v>
      </c>
      <c r="K525">
        <f>1*5.39</f>
        <v>5.39</v>
      </c>
      <c r="L525">
        <f>15*5.281</f>
        <v>79.214999999999989</v>
      </c>
      <c r="M525">
        <f>15*5.281</f>
        <v>79.214999999999989</v>
      </c>
      <c r="N525">
        <f>13*5.281</f>
        <v>68.652999999999992</v>
      </c>
    </row>
    <row r="526" spans="1:20" x14ac:dyDescent="0.2">
      <c r="A526" t="s">
        <v>66</v>
      </c>
      <c r="B526" t="s">
        <v>67</v>
      </c>
      <c r="C526">
        <f>SUM(Table1[[#This Row],[1]:[62]])</f>
        <v>745.44100000000003</v>
      </c>
      <c r="D526">
        <f>16*5.822</f>
        <v>93.152000000000001</v>
      </c>
      <c r="E526">
        <f>16*5.822</f>
        <v>93.152000000000001</v>
      </c>
      <c r="F526">
        <f>12*5.822</f>
        <v>69.864000000000004</v>
      </c>
      <c r="G526">
        <f>15*5.245</f>
        <v>78.674999999999997</v>
      </c>
      <c r="H526">
        <f>18*5.245</f>
        <v>94.41</v>
      </c>
      <c r="I526">
        <f>15*5.245</f>
        <v>78.674999999999997</v>
      </c>
      <c r="J526">
        <f>12*5.793</f>
        <v>69.516000000000005</v>
      </c>
      <c r="K526">
        <f>15*5.793</f>
        <v>86.894999999999996</v>
      </c>
      <c r="L526">
        <f>14*5.793</f>
        <v>81.102000000000004</v>
      </c>
    </row>
    <row r="527" spans="1:20" x14ac:dyDescent="0.2">
      <c r="A527" t="s">
        <v>586</v>
      </c>
      <c r="B527" t="s">
        <v>587</v>
      </c>
      <c r="C527">
        <f>SUM(Table1[[#This Row],[1]:[62]])</f>
        <v>744.71299999999997</v>
      </c>
      <c r="D527">
        <f>20*2.3</f>
        <v>46</v>
      </c>
      <c r="E527">
        <f>5*2.3</f>
        <v>11.5</v>
      </c>
      <c r="F527">
        <f>10*3.712</f>
        <v>37.120000000000005</v>
      </c>
      <c r="G527">
        <f>16*3.712</f>
        <v>59.392000000000003</v>
      </c>
      <c r="H527">
        <f>16*3.712</f>
        <v>59.392000000000003</v>
      </c>
      <c r="I527">
        <f>16*3.712</f>
        <v>59.392000000000003</v>
      </c>
      <c r="J527">
        <f>24*2.3</f>
        <v>55.199999999999996</v>
      </c>
      <c r="K527">
        <f>23*2.3</f>
        <v>52.9</v>
      </c>
      <c r="L527">
        <f>23*2.3</f>
        <v>52.9</v>
      </c>
      <c r="M527">
        <f>24*2.3</f>
        <v>55.199999999999996</v>
      </c>
      <c r="N527">
        <f>23*2.3</f>
        <v>52.9</v>
      </c>
      <c r="O527">
        <f>23*2.3</f>
        <v>52.9</v>
      </c>
      <c r="P527">
        <f>24*2.3</f>
        <v>55.199999999999996</v>
      </c>
      <c r="Q527">
        <f>23*1.933</f>
        <v>44.459000000000003</v>
      </c>
      <c r="R527">
        <f>26*1.933</f>
        <v>50.258000000000003</v>
      </c>
    </row>
    <row r="528" spans="1:20" x14ac:dyDescent="0.2">
      <c r="A528" t="s">
        <v>305</v>
      </c>
      <c r="B528" t="s">
        <v>99</v>
      </c>
      <c r="C528">
        <f>SUM(Table1[[#This Row],[1]:[62]])</f>
        <v>743.5899999999998</v>
      </c>
      <c r="D528">
        <f>2*5.543</f>
        <v>11.086</v>
      </c>
      <c r="E528">
        <f>13*5.543</f>
        <v>72.058999999999997</v>
      </c>
      <c r="F528">
        <f>6*5.543</f>
        <v>33.258000000000003</v>
      </c>
      <c r="G528">
        <f>15*4.554</f>
        <v>68.31</v>
      </c>
      <c r="H528">
        <f>14*4.554</f>
        <v>63.756</v>
      </c>
      <c r="I528">
        <f>15*4.554</f>
        <v>68.31</v>
      </c>
      <c r="J528">
        <f>13*5.543</f>
        <v>72.058999999999997</v>
      </c>
      <c r="K528">
        <f>13*5.543</f>
        <v>72.058999999999997</v>
      </c>
      <c r="L528">
        <f>13*5.543</f>
        <v>72.058999999999997</v>
      </c>
      <c r="M528">
        <f>13*5.543</f>
        <v>72.058999999999997</v>
      </c>
      <c r="N528">
        <f>12*5.543</f>
        <v>66.516000000000005</v>
      </c>
      <c r="O528">
        <f>13*5.543</f>
        <v>72.058999999999997</v>
      </c>
    </row>
    <row r="529" spans="1:23" x14ac:dyDescent="0.2">
      <c r="A529" t="s">
        <v>572</v>
      </c>
      <c r="B529" t="s">
        <v>573</v>
      </c>
      <c r="C529">
        <f>SUM(Table1[[#This Row],[1]:[62]])</f>
        <v>743.46100000000001</v>
      </c>
      <c r="D529">
        <f>20*2.3</f>
        <v>46</v>
      </c>
      <c r="E529">
        <f>21*2.3</f>
        <v>48.3</v>
      </c>
      <c r="F529">
        <f>14*3.712</f>
        <v>51.968000000000004</v>
      </c>
      <c r="G529">
        <f>16*3.712</f>
        <v>59.392000000000003</v>
      </c>
      <c r="H529">
        <f>16*3.712</f>
        <v>59.392000000000003</v>
      </c>
      <c r="I529">
        <f>16*3.712</f>
        <v>59.392000000000003</v>
      </c>
      <c r="J529">
        <f>24*2.3</f>
        <v>55.199999999999996</v>
      </c>
      <c r="K529">
        <f>23*2.3</f>
        <v>52.9</v>
      </c>
      <c r="L529">
        <f>24*2.3</f>
        <v>55.199999999999996</v>
      </c>
      <c r="M529">
        <f>23*2.3</f>
        <v>52.9</v>
      </c>
      <c r="N529">
        <f>23*2.3</f>
        <v>52.9</v>
      </c>
      <c r="O529">
        <f>24*2.3</f>
        <v>55.199999999999996</v>
      </c>
      <c r="P529">
        <f>23*1.933</f>
        <v>44.459000000000003</v>
      </c>
      <c r="Q529">
        <f>26*1.933</f>
        <v>50.258000000000003</v>
      </c>
    </row>
    <row r="530" spans="1:23" x14ac:dyDescent="0.2">
      <c r="A530" t="s">
        <v>15</v>
      </c>
      <c r="B530" t="s">
        <v>16</v>
      </c>
      <c r="C530">
        <f>SUM(Table1[[#This Row],[1]:[62]])</f>
        <v>742.59199999999998</v>
      </c>
      <c r="D530">
        <f>13*4.95</f>
        <v>64.350000000000009</v>
      </c>
      <c r="E530">
        <f>13*4.95</f>
        <v>64.350000000000009</v>
      </c>
      <c r="F530">
        <f>18*3.41</f>
        <v>61.38</v>
      </c>
      <c r="G530">
        <f>14*3.41</f>
        <v>47.74</v>
      </c>
      <c r="H530">
        <f>18*3.41</f>
        <v>61.38</v>
      </c>
      <c r="I530">
        <f>16*4.448</f>
        <v>71.168000000000006</v>
      </c>
      <c r="J530">
        <f>2*4.448</f>
        <v>8.8960000000000008</v>
      </c>
      <c r="K530">
        <f>11*4.448</f>
        <v>48.928000000000004</v>
      </c>
      <c r="L530">
        <f>13*3.93</f>
        <v>51.09</v>
      </c>
      <c r="M530">
        <f>14*3.93</f>
        <v>55.02</v>
      </c>
      <c r="N530">
        <f>15*3.93</f>
        <v>58.95</v>
      </c>
      <c r="O530">
        <f>12*3.93</f>
        <v>47.160000000000004</v>
      </c>
      <c r="P530">
        <f>12*3.93</f>
        <v>47.160000000000004</v>
      </c>
      <c r="Q530">
        <f>14*3.93</f>
        <v>55.02</v>
      </c>
    </row>
    <row r="531" spans="1:23" x14ac:dyDescent="0.2">
      <c r="A531" t="s">
        <v>73</v>
      </c>
      <c r="B531" t="s">
        <v>1052</v>
      </c>
      <c r="C531">
        <f>SUM(Table1[[#This Row],[1]:[62]])</f>
        <v>740.43799999999999</v>
      </c>
      <c r="D531">
        <f>13*4.003</f>
        <v>52.039000000000001</v>
      </c>
      <c r="E531">
        <f>13*4.003</f>
        <v>52.039000000000001</v>
      </c>
      <c r="F531">
        <f>12*4.003</f>
        <v>48.036000000000001</v>
      </c>
      <c r="G531">
        <f>9*5.891</f>
        <v>53.018999999999998</v>
      </c>
      <c r="H531">
        <f>9*5.891</f>
        <v>53.018999999999998</v>
      </c>
      <c r="I531">
        <f>8*4.332</f>
        <v>34.655999999999999</v>
      </c>
      <c r="J531">
        <f>8*4.332</f>
        <v>34.655999999999999</v>
      </c>
      <c r="K531">
        <f>9*4.332</f>
        <v>38.988</v>
      </c>
      <c r="L531">
        <f>8*5.891</f>
        <v>47.128</v>
      </c>
      <c r="M531">
        <f>7*5.891</f>
        <v>41.237000000000002</v>
      </c>
      <c r="N531">
        <f>6*5.891</f>
        <v>35.346000000000004</v>
      </c>
      <c r="O531">
        <f>10*3.916</f>
        <v>39.159999999999997</v>
      </c>
      <c r="P531">
        <f>12*3.916</f>
        <v>46.991999999999997</v>
      </c>
      <c r="Q531">
        <f>11*4.003</f>
        <v>44.033000000000001</v>
      </c>
      <c r="R531">
        <f>12*4.003</f>
        <v>48.036000000000001</v>
      </c>
      <c r="S531">
        <f>8*4.003</f>
        <v>32.024000000000001</v>
      </c>
      <c r="T531">
        <f>10*4.003</f>
        <v>40.03</v>
      </c>
    </row>
    <row r="532" spans="1:23" x14ac:dyDescent="0.2">
      <c r="A532" t="s">
        <v>669</v>
      </c>
      <c r="B532" t="s">
        <v>741</v>
      </c>
      <c r="C532">
        <f>SUM(Table1[[#This Row],[1]:[62]])</f>
        <v>740.154</v>
      </c>
      <c r="D532">
        <f>14*4.563</f>
        <v>63.881999999999998</v>
      </c>
      <c r="E532">
        <f>6*4.563</f>
        <v>27.378</v>
      </c>
      <c r="F532">
        <f>6*4.563</f>
        <v>27.378</v>
      </c>
      <c r="G532">
        <f>5*4.563</f>
        <v>22.814999999999998</v>
      </c>
      <c r="H532">
        <f>14*4.563</f>
        <v>63.881999999999998</v>
      </c>
      <c r="I532">
        <f>8*5.807</f>
        <v>46.456000000000003</v>
      </c>
      <c r="J532">
        <f>11*5.807</f>
        <v>63.877000000000002</v>
      </c>
      <c r="K532">
        <f t="shared" ref="K532:M534" si="23">17*3.587</f>
        <v>60.979000000000006</v>
      </c>
      <c r="L532">
        <f t="shared" si="23"/>
        <v>60.979000000000006</v>
      </c>
      <c r="M532">
        <f t="shared" si="23"/>
        <v>60.979000000000006</v>
      </c>
      <c r="N532">
        <f t="shared" ref="N532:O534" si="24">13*4.674</f>
        <v>60.762000000000008</v>
      </c>
      <c r="O532">
        <f t="shared" si="24"/>
        <v>60.762000000000008</v>
      </c>
      <c r="P532">
        <f>12*4.801</f>
        <v>57.612000000000002</v>
      </c>
      <c r="Q532">
        <f>13*4.801</f>
        <v>62.413000000000004</v>
      </c>
    </row>
    <row r="533" spans="1:23" x14ac:dyDescent="0.2">
      <c r="A533" t="s">
        <v>315</v>
      </c>
      <c r="B533" t="s">
        <v>729</v>
      </c>
      <c r="C533">
        <f>SUM(Table1[[#This Row],[1]:[62]])</f>
        <v>739.84900000000005</v>
      </c>
      <c r="D533">
        <f>14*4.563</f>
        <v>63.881999999999998</v>
      </c>
      <c r="E533">
        <f>14*4.563</f>
        <v>63.881999999999998</v>
      </c>
      <c r="F533">
        <f>11*4.563</f>
        <v>50.192999999999998</v>
      </c>
      <c r="G533">
        <f>5*4.563</f>
        <v>22.814999999999998</v>
      </c>
      <c r="H533">
        <f>14*4.563</f>
        <v>63.881999999999998</v>
      </c>
      <c r="I533">
        <f>11*5.807</f>
        <v>63.877000000000002</v>
      </c>
      <c r="J533">
        <f>6*5.807</f>
        <v>34.841999999999999</v>
      </c>
      <c r="K533">
        <f t="shared" si="23"/>
        <v>60.979000000000006</v>
      </c>
      <c r="L533">
        <f t="shared" si="23"/>
        <v>60.979000000000006</v>
      </c>
      <c r="M533">
        <f t="shared" si="23"/>
        <v>60.979000000000006</v>
      </c>
      <c r="N533">
        <f t="shared" si="24"/>
        <v>60.762000000000008</v>
      </c>
      <c r="O533">
        <f t="shared" si="24"/>
        <v>60.762000000000008</v>
      </c>
      <c r="P533">
        <f>2*4.801</f>
        <v>9.6020000000000003</v>
      </c>
      <c r="Q533">
        <f>13*4.801</f>
        <v>62.413000000000004</v>
      </c>
    </row>
    <row r="534" spans="1:23" x14ac:dyDescent="0.2">
      <c r="A534" t="s">
        <v>661</v>
      </c>
      <c r="B534" t="s">
        <v>719</v>
      </c>
      <c r="C534">
        <f>SUM(Table1[[#This Row],[1]:[62]])</f>
        <v>739.32299999999998</v>
      </c>
      <c r="D534">
        <f>10*4.563</f>
        <v>45.629999999999995</v>
      </c>
      <c r="E534">
        <f>1*4.563</f>
        <v>4.5629999999999997</v>
      </c>
      <c r="F534">
        <f>11*4.563</f>
        <v>50.192999999999998</v>
      </c>
      <c r="G534">
        <f>5*4.563</f>
        <v>22.814999999999998</v>
      </c>
      <c r="H534">
        <f>14*4.563</f>
        <v>63.881999999999998</v>
      </c>
      <c r="I534">
        <f>11*5.807</f>
        <v>63.877000000000002</v>
      </c>
      <c r="J534">
        <f>11*5.807</f>
        <v>63.877000000000002</v>
      </c>
      <c r="K534">
        <f t="shared" si="23"/>
        <v>60.979000000000006</v>
      </c>
      <c r="L534">
        <f t="shared" si="23"/>
        <v>60.979000000000006</v>
      </c>
      <c r="M534">
        <f t="shared" si="23"/>
        <v>60.979000000000006</v>
      </c>
      <c r="N534">
        <f t="shared" si="24"/>
        <v>60.762000000000008</v>
      </c>
      <c r="O534">
        <f t="shared" si="24"/>
        <v>60.762000000000008</v>
      </c>
      <c r="P534">
        <f>12*4.801</f>
        <v>57.612000000000002</v>
      </c>
      <c r="Q534">
        <f>13*4.801</f>
        <v>62.413000000000004</v>
      </c>
    </row>
    <row r="535" spans="1:23" x14ac:dyDescent="0.2">
      <c r="A535" t="s">
        <v>1009</v>
      </c>
      <c r="B535" t="s">
        <v>1019</v>
      </c>
      <c r="C535">
        <f>SUM(Table1[[#This Row],[1]:[62]])</f>
        <v>735.5870000000001</v>
      </c>
      <c r="D535">
        <f>12*5.891</f>
        <v>70.692000000000007</v>
      </c>
      <c r="E535">
        <f>12*5.891</f>
        <v>70.692000000000007</v>
      </c>
      <c r="F535">
        <f>11*5.891</f>
        <v>64.801000000000002</v>
      </c>
      <c r="G535">
        <f>15*4.259</f>
        <v>63.885000000000005</v>
      </c>
      <c r="H535">
        <f>16*4.259</f>
        <v>68.144000000000005</v>
      </c>
      <c r="I535">
        <f>12*4.259</f>
        <v>51.108000000000004</v>
      </c>
      <c r="J535">
        <f>9*7.004</f>
        <v>63.035999999999994</v>
      </c>
      <c r="K535">
        <f>11*7.004</f>
        <v>77.043999999999997</v>
      </c>
      <c r="L535">
        <f>11*5.891</f>
        <v>64.801000000000002</v>
      </c>
      <c r="M535">
        <f>12*5.891</f>
        <v>70.692000000000007</v>
      </c>
      <c r="N535">
        <f>12*5.891</f>
        <v>70.692000000000007</v>
      </c>
    </row>
    <row r="536" spans="1:23" x14ac:dyDescent="0.2">
      <c r="A536" t="s">
        <v>692</v>
      </c>
      <c r="B536" t="s">
        <v>693</v>
      </c>
      <c r="C536">
        <f>SUM(Table1[[#This Row],[1]:[62]])</f>
        <v>730.78</v>
      </c>
      <c r="D536">
        <f>14*4.563</f>
        <v>63.881999999999998</v>
      </c>
      <c r="E536">
        <f>14*4.563</f>
        <v>63.881999999999998</v>
      </c>
      <c r="F536">
        <f>11*4.563</f>
        <v>50.192999999999998</v>
      </c>
      <c r="G536">
        <f>5*4.563</f>
        <v>22.814999999999998</v>
      </c>
      <c r="H536">
        <f>14*4.563</f>
        <v>63.881999999999998</v>
      </c>
      <c r="I536">
        <f>4*5.807</f>
        <v>23.228000000000002</v>
      </c>
      <c r="J536">
        <f>8*5.807</f>
        <v>46.456000000000003</v>
      </c>
      <c r="K536">
        <f>17*3.587</f>
        <v>60.979000000000006</v>
      </c>
      <c r="L536">
        <f>17*3.587</f>
        <v>60.979000000000006</v>
      </c>
      <c r="M536">
        <f>17*3.587</f>
        <v>60.979000000000006</v>
      </c>
      <c r="N536">
        <f>13*4.674</f>
        <v>60.762000000000008</v>
      </c>
      <c r="O536">
        <f>7*4.674</f>
        <v>32.718000000000004</v>
      </c>
      <c r="P536">
        <f>12*4.801</f>
        <v>57.612000000000002</v>
      </c>
      <c r="Q536">
        <f>13*4.801</f>
        <v>62.413000000000004</v>
      </c>
    </row>
    <row r="537" spans="1:23" x14ac:dyDescent="0.2">
      <c r="A537" t="s">
        <v>519</v>
      </c>
      <c r="B537" t="s">
        <v>634</v>
      </c>
      <c r="C537">
        <f>SUM(Table1[[#This Row],[1]:[62]])</f>
        <v>728.10899999999992</v>
      </c>
      <c r="D537">
        <f>17*4.226</f>
        <v>71.841999999999999</v>
      </c>
      <c r="E537">
        <f>15*4.085</f>
        <v>61.274999999999999</v>
      </c>
      <c r="F537">
        <f>16*4.085</f>
        <v>65.36</v>
      </c>
      <c r="G537">
        <f>14*4.085</f>
        <v>57.19</v>
      </c>
      <c r="H537">
        <f>14*5.793</f>
        <v>81.102000000000004</v>
      </c>
      <c r="I537">
        <f>14*5.793</f>
        <v>81.102000000000004</v>
      </c>
      <c r="J537">
        <f>11*5.793</f>
        <v>63.722999999999999</v>
      </c>
      <c r="K537">
        <f>15*5.245</f>
        <v>78.674999999999997</v>
      </c>
      <c r="L537">
        <f>16*5.245</f>
        <v>83.92</v>
      </c>
      <c r="M537">
        <f>16*5.245</f>
        <v>83.92</v>
      </c>
    </row>
    <row r="538" spans="1:23" x14ac:dyDescent="0.2">
      <c r="A538" t="s">
        <v>667</v>
      </c>
      <c r="B538" t="s">
        <v>720</v>
      </c>
      <c r="C538">
        <f>SUM(Table1[[#This Row],[1]:[62]])</f>
        <v>727.27</v>
      </c>
      <c r="D538">
        <f>14*4.563</f>
        <v>63.881999999999998</v>
      </c>
      <c r="E538">
        <f>1*4.563</f>
        <v>4.5629999999999997</v>
      </c>
      <c r="F538">
        <f>11*4.563</f>
        <v>50.192999999999998</v>
      </c>
      <c r="G538">
        <f>5*4.563</f>
        <v>22.814999999999998</v>
      </c>
      <c r="H538">
        <f>14*4.563</f>
        <v>63.881999999999998</v>
      </c>
      <c r="I538">
        <f>11*5.807</f>
        <v>63.877000000000002</v>
      </c>
      <c r="J538">
        <f>11*5.807</f>
        <v>63.877000000000002</v>
      </c>
      <c r="K538">
        <f>17*3.587</f>
        <v>60.979000000000006</v>
      </c>
      <c r="L538">
        <f>17*3.587</f>
        <v>60.979000000000006</v>
      </c>
      <c r="M538">
        <f>17*3.587</f>
        <v>60.979000000000006</v>
      </c>
      <c r="N538">
        <f>12*4.801</f>
        <v>57.612000000000002</v>
      </c>
      <c r="O538">
        <f>1*4.801</f>
        <v>4.8010000000000002</v>
      </c>
      <c r="P538">
        <f>14*4.801</f>
        <v>67.213999999999999</v>
      </c>
      <c r="Q538">
        <f>17*4.801</f>
        <v>81.617000000000004</v>
      </c>
    </row>
    <row r="539" spans="1:23" x14ac:dyDescent="0.2">
      <c r="A539" t="s">
        <v>664</v>
      </c>
      <c r="B539" t="s">
        <v>721</v>
      </c>
      <c r="C539">
        <f>SUM(Table1[[#This Row],[1]:[62]])</f>
        <v>724.39</v>
      </c>
      <c r="D539">
        <f>14*4.563</f>
        <v>63.881999999999998</v>
      </c>
      <c r="E539">
        <f>14*4.563</f>
        <v>63.881999999999998</v>
      </c>
      <c r="F539">
        <f>6*4.563</f>
        <v>27.378</v>
      </c>
      <c r="G539">
        <f>5*4.563</f>
        <v>22.814999999999998</v>
      </c>
      <c r="H539">
        <f>10*5.807</f>
        <v>58.070000000000007</v>
      </c>
      <c r="I539">
        <f>11*5.807</f>
        <v>63.877000000000002</v>
      </c>
      <c r="J539">
        <f>17*3.587</f>
        <v>60.979000000000006</v>
      </c>
      <c r="K539">
        <f>17*3.587</f>
        <v>60.979000000000006</v>
      </c>
      <c r="L539">
        <f>17*3.587</f>
        <v>60.979000000000006</v>
      </c>
      <c r="M539">
        <f>13*4.674</f>
        <v>60.762000000000008</v>
      </c>
      <c r="N539">
        <f>13*4.674</f>
        <v>60.762000000000008</v>
      </c>
      <c r="O539">
        <f>12*4.801</f>
        <v>57.612000000000002</v>
      </c>
      <c r="P539">
        <f>13*4.801</f>
        <v>62.413000000000004</v>
      </c>
    </row>
    <row r="540" spans="1:23" x14ac:dyDescent="0.2">
      <c r="A540" t="s">
        <v>173</v>
      </c>
      <c r="B540" t="s">
        <v>1340</v>
      </c>
      <c r="C540">
        <f>SUM(Table1[[#This Row],[1]:[62]])</f>
        <v>718.14899999999989</v>
      </c>
      <c r="D540">
        <f>12*4.426</f>
        <v>53.112000000000002</v>
      </c>
      <c r="E540">
        <f>6*4.426</f>
        <v>26.556000000000001</v>
      </c>
      <c r="F540">
        <f>12*4.426</f>
        <v>53.112000000000002</v>
      </c>
      <c r="G540">
        <f>20*3.83</f>
        <v>76.599999999999994</v>
      </c>
      <c r="H540">
        <f>20*3.83</f>
        <v>76.599999999999994</v>
      </c>
      <c r="I540">
        <f>20*3.83</f>
        <v>76.599999999999994</v>
      </c>
      <c r="J540">
        <f>20*3.634</f>
        <v>72.679999999999993</v>
      </c>
      <c r="K540">
        <f>9*3.634</f>
        <v>32.705999999999996</v>
      </c>
      <c r="L540">
        <f>2*3.634</f>
        <v>7.2679999999999998</v>
      </c>
      <c r="M540">
        <f>20*3.634</f>
        <v>72.679999999999993</v>
      </c>
      <c r="N540">
        <f>10*6.515</f>
        <v>65.149999999999991</v>
      </c>
      <c r="O540">
        <f>4*6.515</f>
        <v>26.06</v>
      </c>
      <c r="P540">
        <f>12*3.161</f>
        <v>37.932000000000002</v>
      </c>
      <c r="Q540">
        <f>13*3.161</f>
        <v>41.093000000000004</v>
      </c>
    </row>
    <row r="541" spans="1:23" x14ac:dyDescent="0.2">
      <c r="A541" t="s">
        <v>699</v>
      </c>
      <c r="B541" t="s">
        <v>733</v>
      </c>
      <c r="C541">
        <f>SUM(Table1[[#This Row],[1]:[62]])</f>
        <v>716.17499999999995</v>
      </c>
      <c r="D541">
        <f>14*4.563</f>
        <v>63.881999999999998</v>
      </c>
      <c r="E541">
        <f>14*4.563</f>
        <v>63.881999999999998</v>
      </c>
      <c r="F541">
        <f>11*4.563</f>
        <v>50.192999999999998</v>
      </c>
      <c r="G541">
        <f>11*5.807</f>
        <v>63.877000000000002</v>
      </c>
      <c r="H541">
        <f>11*5.807</f>
        <v>63.877000000000002</v>
      </c>
      <c r="I541">
        <f>17*3.587</f>
        <v>60.979000000000006</v>
      </c>
      <c r="J541">
        <f>17*3.587</f>
        <v>60.979000000000006</v>
      </c>
      <c r="K541">
        <f>17*3.587</f>
        <v>60.979000000000006</v>
      </c>
      <c r="L541">
        <f>13*4.674</f>
        <v>60.762000000000008</v>
      </c>
      <c r="M541">
        <f>10*4.674</f>
        <v>46.74</v>
      </c>
      <c r="N541">
        <f>12*4.801</f>
        <v>57.612000000000002</v>
      </c>
      <c r="O541">
        <f>13*4.801</f>
        <v>62.413000000000004</v>
      </c>
    </row>
    <row r="542" spans="1:23" x14ac:dyDescent="0.2">
      <c r="A542" t="s">
        <v>580</v>
      </c>
      <c r="B542" t="s">
        <v>581</v>
      </c>
      <c r="C542">
        <f>SUM(Table1[[#This Row],[1]:[62]])</f>
        <v>710.70299999999997</v>
      </c>
      <c r="D542">
        <f>20*2.3</f>
        <v>46</v>
      </c>
      <c r="E542">
        <f>20*2.3</f>
        <v>46</v>
      </c>
      <c r="F542">
        <f>3*3.712</f>
        <v>11.136000000000001</v>
      </c>
      <c r="G542">
        <f>16*3.712</f>
        <v>59.392000000000003</v>
      </c>
      <c r="H542">
        <f>16*3.712</f>
        <v>59.392000000000003</v>
      </c>
      <c r="I542">
        <f>16*3.712</f>
        <v>59.392000000000003</v>
      </c>
      <c r="J542">
        <f>24*2.3</f>
        <v>55.199999999999996</v>
      </c>
      <c r="K542">
        <f>23*2.3</f>
        <v>52.9</v>
      </c>
      <c r="L542">
        <f>23*2.3</f>
        <v>52.9</v>
      </c>
      <c r="M542">
        <f>24*2.3</f>
        <v>55.199999999999996</v>
      </c>
      <c r="N542">
        <f>23*2.3</f>
        <v>52.9</v>
      </c>
      <c r="O542">
        <f>23*2.3</f>
        <v>52.9</v>
      </c>
      <c r="P542">
        <f>24*2.3</f>
        <v>55.199999999999996</v>
      </c>
      <c r="Q542">
        <f>1*1.933</f>
        <v>1.9330000000000001</v>
      </c>
      <c r="R542">
        <f>26*1.933</f>
        <v>50.258000000000003</v>
      </c>
    </row>
    <row r="543" spans="1:23" x14ac:dyDescent="0.2">
      <c r="A543" t="s">
        <v>1166</v>
      </c>
      <c r="B543" t="s">
        <v>1167</v>
      </c>
      <c r="C543">
        <f>SUM(Table1[[#This Row],[1]:[62]])</f>
        <v>710.26600000000019</v>
      </c>
      <c r="D543">
        <f>11*4.025</f>
        <v>44.275000000000006</v>
      </c>
      <c r="E543">
        <f>11*4.025</f>
        <v>44.275000000000006</v>
      </c>
      <c r="F543">
        <f>14*4.025</f>
        <v>56.350000000000009</v>
      </c>
      <c r="G543">
        <f>18*2.35</f>
        <v>42.300000000000004</v>
      </c>
      <c r="H543">
        <f>18*2.35</f>
        <v>42.300000000000004</v>
      </c>
      <c r="I543">
        <f>10*2.35</f>
        <v>23.5</v>
      </c>
      <c r="J543">
        <f>13*1.95</f>
        <v>25.349999999999998</v>
      </c>
      <c r="K543">
        <f>18*1.95</f>
        <v>35.1</v>
      </c>
      <c r="L543">
        <f>26*1.826</f>
        <v>47.475999999999999</v>
      </c>
      <c r="M543">
        <f>23*1.826</f>
        <v>41.998000000000005</v>
      </c>
      <c r="N543">
        <f>17*1.826</f>
        <v>31.042000000000002</v>
      </c>
      <c r="O543">
        <f>15*2.3</f>
        <v>34.5</v>
      </c>
      <c r="P543">
        <f>6*2.3</f>
        <v>13.799999999999999</v>
      </c>
      <c r="Q543">
        <f>13*2.3</f>
        <v>29.9</v>
      </c>
      <c r="R543">
        <f>15*2.15</f>
        <v>32.25</v>
      </c>
      <c r="S543">
        <f>13*2.15</f>
        <v>27.95</v>
      </c>
      <c r="T543">
        <f>16*2.15</f>
        <v>34.4</v>
      </c>
      <c r="U543">
        <f t="shared" ref="U543:W544" si="25">15*2.3</f>
        <v>34.5</v>
      </c>
      <c r="V543">
        <f t="shared" si="25"/>
        <v>34.5</v>
      </c>
      <c r="W543">
        <f t="shared" si="25"/>
        <v>34.5</v>
      </c>
    </row>
    <row r="544" spans="1:23" x14ac:dyDescent="0.2">
      <c r="A544" t="s">
        <v>1169</v>
      </c>
      <c r="B544" t="s">
        <v>1191</v>
      </c>
      <c r="C544">
        <f>SUM(Table1[[#This Row],[1]:[62]])</f>
        <v>709.51599999999996</v>
      </c>
      <c r="D544">
        <f>11*4.025</f>
        <v>44.275000000000006</v>
      </c>
      <c r="E544">
        <f>11*4.025</f>
        <v>44.275000000000006</v>
      </c>
      <c r="F544">
        <f>14*4.025</f>
        <v>56.350000000000009</v>
      </c>
      <c r="G544">
        <f>13*2.35</f>
        <v>30.55</v>
      </c>
      <c r="H544">
        <f>11*2.35</f>
        <v>25.85</v>
      </c>
      <c r="I544">
        <f>18*2.35</f>
        <v>42.300000000000004</v>
      </c>
      <c r="J544">
        <f>17*1.95</f>
        <v>33.15</v>
      </c>
      <c r="K544">
        <f>9*1.95</f>
        <v>17.55</v>
      </c>
      <c r="L544">
        <f>26*1.826</f>
        <v>47.475999999999999</v>
      </c>
      <c r="M544">
        <f>23*1.826</f>
        <v>41.998000000000005</v>
      </c>
      <c r="N544">
        <f>17*1.826</f>
        <v>31.042000000000002</v>
      </c>
      <c r="O544">
        <f>15*2.3</f>
        <v>34.5</v>
      </c>
      <c r="P544">
        <f>14*2.3</f>
        <v>32.199999999999996</v>
      </c>
      <c r="Q544">
        <f>13*2.3</f>
        <v>29.9</v>
      </c>
      <c r="R544">
        <f>15*2.15</f>
        <v>32.25</v>
      </c>
      <c r="S544">
        <f>13*2.15</f>
        <v>27.95</v>
      </c>
      <c r="T544">
        <f>16*2.15</f>
        <v>34.4</v>
      </c>
      <c r="U544">
        <f t="shared" si="25"/>
        <v>34.5</v>
      </c>
      <c r="V544">
        <f t="shared" si="25"/>
        <v>34.5</v>
      </c>
      <c r="W544">
        <f t="shared" si="25"/>
        <v>34.5</v>
      </c>
    </row>
    <row r="545" spans="1:24" x14ac:dyDescent="0.2">
      <c r="A545" t="s">
        <v>17</v>
      </c>
      <c r="B545" t="s">
        <v>18</v>
      </c>
      <c r="C545">
        <f>SUM(Table1[[#This Row],[1]:[62]])</f>
        <v>706.53000000000009</v>
      </c>
      <c r="D545">
        <f>13*4.95</f>
        <v>64.350000000000009</v>
      </c>
      <c r="E545">
        <f>13*4.95</f>
        <v>64.350000000000009</v>
      </c>
      <c r="F545">
        <f>13*4.95</f>
        <v>64.350000000000009</v>
      </c>
      <c r="G545">
        <f>18*3.41</f>
        <v>61.38</v>
      </c>
      <c r="H545">
        <f>14*3.41</f>
        <v>47.74</v>
      </c>
      <c r="I545">
        <f>18*3.41</f>
        <v>61.38</v>
      </c>
      <c r="J545">
        <f>16*4.448</f>
        <v>71.168000000000006</v>
      </c>
      <c r="K545">
        <f>13*4.448</f>
        <v>57.824000000000005</v>
      </c>
      <c r="L545">
        <f>11*4.448</f>
        <v>48.928000000000004</v>
      </c>
      <c r="M545">
        <f>13*3.93</f>
        <v>51.09</v>
      </c>
      <c r="N545">
        <f>14*3.93</f>
        <v>55.02</v>
      </c>
      <c r="O545">
        <f>15*3.93</f>
        <v>58.95</v>
      </c>
    </row>
    <row r="546" spans="1:24" x14ac:dyDescent="0.2">
      <c r="A546" t="s">
        <v>1156</v>
      </c>
      <c r="B546" t="s">
        <v>1187</v>
      </c>
      <c r="C546">
        <f>SUM(Table1[[#This Row],[1]:[62]])</f>
        <v>699.97500000000002</v>
      </c>
      <c r="D546">
        <f>14*2.15</f>
        <v>30.099999999999998</v>
      </c>
      <c r="E546">
        <f>16*2.15</f>
        <v>34.4</v>
      </c>
      <c r="F546">
        <f>15*2.15</f>
        <v>32.25</v>
      </c>
      <c r="G546">
        <f>11*4.025</f>
        <v>44.275000000000006</v>
      </c>
      <c r="H546">
        <f>10*4.025</f>
        <v>40.25</v>
      </c>
      <c r="I546">
        <f>14*4.025</f>
        <v>56.350000000000009</v>
      </c>
      <c r="J546">
        <f>13*2.35</f>
        <v>30.55</v>
      </c>
      <c r="K546">
        <f>18*2.35</f>
        <v>42.300000000000004</v>
      </c>
      <c r="L546">
        <f>18*2.35</f>
        <v>42.300000000000004</v>
      </c>
      <c r="M546">
        <f>15*1.75</f>
        <v>26.25</v>
      </c>
      <c r="N546">
        <f>15*1.75</f>
        <v>26.25</v>
      </c>
      <c r="O546">
        <f>15*2.3</f>
        <v>34.5</v>
      </c>
      <c r="P546">
        <f>14*2.3</f>
        <v>32.199999999999996</v>
      </c>
      <c r="Q546">
        <f>13*2.3</f>
        <v>29.9</v>
      </c>
      <c r="R546">
        <f>15*2.15</f>
        <v>32.25</v>
      </c>
      <c r="S546">
        <f>13*2.15</f>
        <v>27.95</v>
      </c>
      <c r="T546">
        <f>16*2.15</f>
        <v>34.4</v>
      </c>
      <c r="U546">
        <f>15*2.3</f>
        <v>34.5</v>
      </c>
      <c r="V546">
        <f>15*2.3</f>
        <v>34.5</v>
      </c>
      <c r="W546">
        <f>15*2.3</f>
        <v>34.5</v>
      </c>
    </row>
    <row r="547" spans="1:24" x14ac:dyDescent="0.2">
      <c r="A547" t="s">
        <v>702</v>
      </c>
      <c r="B547" t="s">
        <v>717</v>
      </c>
      <c r="C547">
        <f>SUM(Table1[[#This Row],[1]:[62]])</f>
        <v>699.63000000000011</v>
      </c>
      <c r="D547">
        <f>14*4.563</f>
        <v>63.881999999999998</v>
      </c>
      <c r="E547">
        <f>14*4.563</f>
        <v>63.881999999999998</v>
      </c>
      <c r="F547">
        <f>1*4.563</f>
        <v>4.5629999999999997</v>
      </c>
      <c r="G547">
        <f>5*4.563</f>
        <v>22.814999999999998</v>
      </c>
      <c r="H547">
        <f>14*4.563</f>
        <v>63.881999999999998</v>
      </c>
      <c r="I547">
        <f>11*5.807</f>
        <v>63.877000000000002</v>
      </c>
      <c r="J547">
        <f>11*5.807</f>
        <v>63.877000000000002</v>
      </c>
      <c r="K547">
        <f>17*3.587</f>
        <v>60.979000000000006</v>
      </c>
      <c r="L547">
        <f>17*3.587</f>
        <v>60.979000000000006</v>
      </c>
      <c r="M547">
        <f>17*3.587</f>
        <v>60.979000000000006</v>
      </c>
      <c r="N547">
        <f>13*4.674</f>
        <v>60.762000000000008</v>
      </c>
      <c r="O547">
        <f>10*4.674</f>
        <v>46.74</v>
      </c>
      <c r="P547">
        <f>13*4.801</f>
        <v>62.413000000000004</v>
      </c>
    </row>
    <row r="548" spans="1:24" x14ac:dyDescent="0.2">
      <c r="A548" t="s">
        <v>790</v>
      </c>
      <c r="B548" t="s">
        <v>791</v>
      </c>
      <c r="C548">
        <f>SUM(Table1[[#This Row],[1]:[62]])</f>
        <v>699.21699999999987</v>
      </c>
      <c r="D548">
        <f>11*5.543</f>
        <v>60.972999999999999</v>
      </c>
      <c r="E548">
        <f>13*5.543</f>
        <v>72.058999999999997</v>
      </c>
      <c r="F548">
        <f>6*5.543</f>
        <v>33.258000000000003</v>
      </c>
      <c r="G548">
        <f>15*4.554</f>
        <v>68.31</v>
      </c>
      <c r="H548">
        <f>14*4.554</f>
        <v>63.756</v>
      </c>
      <c r="I548">
        <f>15*4.554</f>
        <v>68.31</v>
      </c>
      <c r="J548">
        <f>14*3.754</f>
        <v>52.555999999999997</v>
      </c>
      <c r="K548">
        <f>17*3.754</f>
        <v>63.817999999999998</v>
      </c>
      <c r="L548">
        <f>13*5.543</f>
        <v>72.058999999999997</v>
      </c>
      <c r="M548">
        <f>13*5.543</f>
        <v>72.058999999999997</v>
      </c>
      <c r="N548">
        <f>13*5.543</f>
        <v>72.058999999999997</v>
      </c>
    </row>
    <row r="549" spans="1:24" x14ac:dyDescent="0.2">
      <c r="A549" t="s">
        <v>590</v>
      </c>
      <c r="B549" t="s">
        <v>591</v>
      </c>
      <c r="C549">
        <f>SUM(Table1[[#This Row],[1]:[62]])</f>
        <v>697.0440000000001</v>
      </c>
      <c r="D549">
        <f>20*2.3</f>
        <v>46</v>
      </c>
      <c r="E549">
        <f>21*2.3</f>
        <v>48.3</v>
      </c>
      <c r="F549">
        <f>14*3.712</f>
        <v>51.968000000000004</v>
      </c>
      <c r="G549">
        <f>16*3.712</f>
        <v>59.392000000000003</v>
      </c>
      <c r="H549">
        <f>16*3.712</f>
        <v>59.392000000000003</v>
      </c>
      <c r="I549">
        <f>16*3.712</f>
        <v>59.392000000000003</v>
      </c>
      <c r="J549">
        <f>24*2.3</f>
        <v>55.199999999999996</v>
      </c>
      <c r="K549">
        <f>23*2.3</f>
        <v>52.9</v>
      </c>
      <c r="L549">
        <f>22*2.3</f>
        <v>50.599999999999994</v>
      </c>
      <c r="M549">
        <f>24*2.3</f>
        <v>55.199999999999996</v>
      </c>
      <c r="N549">
        <f>22*2.3</f>
        <v>50.599999999999994</v>
      </c>
      <c r="O549">
        <f>23*2.3</f>
        <v>52.9</v>
      </c>
      <c r="P549">
        <f>24*2.3</f>
        <v>55.199999999999996</v>
      </c>
    </row>
    <row r="550" spans="1:24" x14ac:dyDescent="0.2">
      <c r="A550" t="s">
        <v>120</v>
      </c>
      <c r="B550" t="s">
        <v>822</v>
      </c>
      <c r="C550">
        <f>SUM(Table1[[#This Row],[1]:[62]])</f>
        <v>696.58399999999995</v>
      </c>
      <c r="D550">
        <f>21*3.83</f>
        <v>80.430000000000007</v>
      </c>
      <c r="E550">
        <f>21*3.83</f>
        <v>80.430000000000007</v>
      </c>
      <c r="F550">
        <f>13*4.426</f>
        <v>57.538000000000004</v>
      </c>
      <c r="G550">
        <f>10*4.426</f>
        <v>44.260000000000005</v>
      </c>
      <c r="H550">
        <f>17*4.426</f>
        <v>75.242000000000004</v>
      </c>
      <c r="I550">
        <f>18*3.634</f>
        <v>65.411999999999992</v>
      </c>
      <c r="J550">
        <f>15*3.634</f>
        <v>54.51</v>
      </c>
      <c r="K550">
        <f>12*3.634</f>
        <v>43.607999999999997</v>
      </c>
      <c r="L550">
        <f>22*3.621</f>
        <v>79.662000000000006</v>
      </c>
      <c r="M550">
        <f>13*3.621</f>
        <v>47.073</v>
      </c>
      <c r="N550">
        <f>13*5.263</f>
        <v>68.418999999999997</v>
      </c>
    </row>
    <row r="551" spans="1:24" x14ac:dyDescent="0.2">
      <c r="A551" t="s">
        <v>146</v>
      </c>
      <c r="B551" t="s">
        <v>1148</v>
      </c>
      <c r="C551">
        <f>SUM(Table1[[#This Row],[1]:[62]])</f>
        <v>692.61399999999992</v>
      </c>
      <c r="D551">
        <f>13*4.426</f>
        <v>57.538000000000004</v>
      </c>
      <c r="E551">
        <f>8*4.426</f>
        <v>35.408000000000001</v>
      </c>
      <c r="F551">
        <f>17*4.426</f>
        <v>75.242000000000004</v>
      </c>
      <c r="G551">
        <f>10*6.515</f>
        <v>65.149999999999991</v>
      </c>
      <c r="H551">
        <f>9*6.515</f>
        <v>58.634999999999998</v>
      </c>
      <c r="I551">
        <f>12*6.515</f>
        <v>78.179999999999993</v>
      </c>
      <c r="J551">
        <f>18*3.634</f>
        <v>65.411999999999992</v>
      </c>
      <c r="K551">
        <f>14*3.634</f>
        <v>50.875999999999998</v>
      </c>
      <c r="L551">
        <f>12*3.634</f>
        <v>43.607999999999997</v>
      </c>
      <c r="M551">
        <f>22*3.621</f>
        <v>79.662000000000006</v>
      </c>
      <c r="N551">
        <f>4*3.621</f>
        <v>14.484</v>
      </c>
      <c r="O551">
        <f>13*5.263</f>
        <v>68.418999999999997</v>
      </c>
    </row>
    <row r="552" spans="1:24" x14ac:dyDescent="0.2">
      <c r="A552" t="s">
        <v>677</v>
      </c>
      <c r="B552" t="s">
        <v>724</v>
      </c>
      <c r="C552">
        <f>SUM(Table1[[#This Row],[1]:[62]])</f>
        <v>692.50300000000004</v>
      </c>
      <c r="D552">
        <f>11*4.563</f>
        <v>50.192999999999998</v>
      </c>
      <c r="E552">
        <f>6*4.563</f>
        <v>27.378</v>
      </c>
      <c r="F552">
        <f>5*4.563</f>
        <v>22.814999999999998</v>
      </c>
      <c r="G552">
        <f>14*4.563</f>
        <v>63.881999999999998</v>
      </c>
      <c r="H552">
        <f>11*5.807</f>
        <v>63.877000000000002</v>
      </c>
      <c r="I552">
        <f>11*5.807</f>
        <v>63.877000000000002</v>
      </c>
      <c r="J552">
        <f>17*3.587</f>
        <v>60.979000000000006</v>
      </c>
      <c r="K552">
        <f>17*3.587</f>
        <v>60.979000000000006</v>
      </c>
      <c r="L552">
        <f>17*3.587</f>
        <v>60.979000000000006</v>
      </c>
      <c r="M552">
        <f>13*4.674</f>
        <v>60.762000000000008</v>
      </c>
      <c r="N552">
        <f>13*4.674</f>
        <v>60.762000000000008</v>
      </c>
      <c r="O552">
        <f>12*4.801</f>
        <v>57.612000000000002</v>
      </c>
      <c r="P552">
        <f>8*4.801</f>
        <v>38.408000000000001</v>
      </c>
    </row>
    <row r="553" spans="1:24" x14ac:dyDescent="0.2">
      <c r="A553" t="s">
        <v>157</v>
      </c>
      <c r="B553" t="s">
        <v>808</v>
      </c>
      <c r="C553">
        <f>SUM(Table1[[#This Row],[1]:[62]])</f>
        <v>691.84300000000007</v>
      </c>
      <c r="D553">
        <f>16*5.345</f>
        <v>85.52</v>
      </c>
      <c r="E553">
        <f>14*5.345</f>
        <v>74.83</v>
      </c>
      <c r="F553">
        <f>17*4.313</f>
        <v>73.320999999999998</v>
      </c>
      <c r="G553">
        <f>9*4.313</f>
        <v>38.817</v>
      </c>
      <c r="H553">
        <f>9*4.313</f>
        <v>38.817</v>
      </c>
      <c r="I553">
        <f>16*4.653</f>
        <v>74.447999999999993</v>
      </c>
      <c r="J553">
        <f>14*4.653</f>
        <v>65.141999999999996</v>
      </c>
      <c r="K553">
        <f>18*4.653</f>
        <v>83.753999999999991</v>
      </c>
      <c r="L553">
        <f>14*5.822</f>
        <v>81.507999999999996</v>
      </c>
      <c r="M553">
        <f>2*5.822</f>
        <v>11.644</v>
      </c>
      <c r="N553">
        <f>11*5.822</f>
        <v>64.042000000000002</v>
      </c>
    </row>
    <row r="554" spans="1:24" x14ac:dyDescent="0.2">
      <c r="A554" t="s">
        <v>1164</v>
      </c>
      <c r="B554" t="s">
        <v>1432</v>
      </c>
      <c r="C554">
        <f>SUM(Table1[[#This Row],[1]:[62]])</f>
        <v>688.09300000000019</v>
      </c>
      <c r="D554">
        <f>14*2.15</f>
        <v>30.099999999999998</v>
      </c>
      <c r="E554">
        <f>15*2.15</f>
        <v>32.25</v>
      </c>
      <c r="F554">
        <f>15*2.15</f>
        <v>32.25</v>
      </c>
      <c r="G554">
        <f>11*4.025</f>
        <v>44.275000000000006</v>
      </c>
      <c r="H554">
        <f>11*4.025</f>
        <v>44.275000000000006</v>
      </c>
      <c r="I554">
        <f>13*4.025</f>
        <v>52.325000000000003</v>
      </c>
      <c r="J554">
        <f>14*2.35</f>
        <v>32.9</v>
      </c>
      <c r="K554">
        <f>17*2.35</f>
        <v>39.950000000000003</v>
      </c>
      <c r="L554">
        <f>17*2.35</f>
        <v>39.950000000000003</v>
      </c>
      <c r="M554">
        <f>16*1.75</f>
        <v>28</v>
      </c>
      <c r="N554">
        <f>15*1.75</f>
        <v>26.25</v>
      </c>
      <c r="O554">
        <f>18*1.75</f>
        <v>31.5</v>
      </c>
      <c r="P554">
        <f>24*1.826</f>
        <v>43.823999999999998</v>
      </c>
      <c r="Q554">
        <f>2*1.826</f>
        <v>3.6520000000000001</v>
      </c>
      <c r="R554">
        <f>17*1.826</f>
        <v>31.042000000000002</v>
      </c>
      <c r="S554">
        <f>14*2.3</f>
        <v>32.199999999999996</v>
      </c>
      <c r="T554">
        <f>14*2.3</f>
        <v>32.199999999999996</v>
      </c>
      <c r="U554">
        <f>10*2.3</f>
        <v>23</v>
      </c>
      <c r="V554">
        <f>13*2.15</f>
        <v>27.95</v>
      </c>
      <c r="W554">
        <f>13*2.15</f>
        <v>27.95</v>
      </c>
      <c r="X554">
        <f>15*2.15</f>
        <v>32.25</v>
      </c>
    </row>
    <row r="555" spans="1:24" x14ac:dyDescent="0.2">
      <c r="A555" t="s">
        <v>157</v>
      </c>
      <c r="B555" t="s">
        <v>1433</v>
      </c>
      <c r="C555">
        <f>SUM(Table1[[#This Row],[1]:[62]])</f>
        <v>687.375</v>
      </c>
      <c r="D555">
        <f>13*4.426</f>
        <v>57.538000000000004</v>
      </c>
      <c r="E555">
        <f>10*4.426</f>
        <v>44.260000000000005</v>
      </c>
      <c r="F555">
        <f>17*4.426</f>
        <v>75.242000000000004</v>
      </c>
      <c r="G555">
        <f>10*6.515</f>
        <v>65.149999999999991</v>
      </c>
      <c r="H555">
        <f>9*6.515</f>
        <v>58.634999999999998</v>
      </c>
      <c r="I555">
        <f>12*6.515</f>
        <v>78.179999999999993</v>
      </c>
      <c r="J555">
        <f>18*3.634</f>
        <v>65.411999999999992</v>
      </c>
      <c r="K555">
        <f>15*3.634</f>
        <v>54.51</v>
      </c>
      <c r="L555">
        <f>12*3.634</f>
        <v>43.607999999999997</v>
      </c>
      <c r="M555">
        <f>22*3.621</f>
        <v>79.662000000000006</v>
      </c>
      <c r="N555">
        <f>18*3.621</f>
        <v>65.177999999999997</v>
      </c>
    </row>
    <row r="556" spans="1:24" x14ac:dyDescent="0.2">
      <c r="A556" t="s">
        <v>1434</v>
      </c>
      <c r="B556" t="s">
        <v>1355</v>
      </c>
      <c r="C556">
        <f>SUM(Table1[[#This Row],[1]:[62]])</f>
        <v>686.38699999999994</v>
      </c>
      <c r="D556">
        <f>17*4.01</f>
        <v>68.17</v>
      </c>
      <c r="E556">
        <f>16*4.01</f>
        <v>64.16</v>
      </c>
      <c r="F556">
        <f>13*4.01</f>
        <v>52.129999999999995</v>
      </c>
      <c r="G556">
        <f>16*4.01</f>
        <v>64.16</v>
      </c>
      <c r="H556">
        <f>12*5.451</f>
        <v>65.411999999999992</v>
      </c>
      <c r="I556">
        <f>11*5.451</f>
        <v>59.960999999999999</v>
      </c>
      <c r="J556">
        <f>16*5.451</f>
        <v>87.215999999999994</v>
      </c>
      <c r="K556">
        <f>12*5.451</f>
        <v>65.411999999999992</v>
      </c>
      <c r="L556">
        <f>16*4.318</f>
        <v>69.087999999999994</v>
      </c>
      <c r="M556">
        <f>17*4.318</f>
        <v>73.405999999999992</v>
      </c>
      <c r="N556">
        <f>4*4.318</f>
        <v>17.271999999999998</v>
      </c>
    </row>
    <row r="557" spans="1:24" x14ac:dyDescent="0.2">
      <c r="A557" t="s">
        <v>666</v>
      </c>
      <c r="B557" t="s">
        <v>725</v>
      </c>
      <c r="C557">
        <f>SUM(Table1[[#This Row],[1]:[62]])</f>
        <v>684.56700000000001</v>
      </c>
      <c r="D557">
        <f>14*4.563</f>
        <v>63.881999999999998</v>
      </c>
      <c r="E557">
        <f>1*4.563</f>
        <v>4.5629999999999997</v>
      </c>
      <c r="F557">
        <f>14*4.563</f>
        <v>63.881999999999998</v>
      </c>
      <c r="G557">
        <f>11*5.807</f>
        <v>63.877000000000002</v>
      </c>
      <c r="H557">
        <f>11*5.807</f>
        <v>63.877000000000002</v>
      </c>
      <c r="I557">
        <f>17*3.587</f>
        <v>60.979000000000006</v>
      </c>
      <c r="J557">
        <f>17*3.587</f>
        <v>60.979000000000006</v>
      </c>
      <c r="K557">
        <f>17*3.587</f>
        <v>60.979000000000006</v>
      </c>
      <c r="L557">
        <f>13*4.674</f>
        <v>60.762000000000008</v>
      </c>
      <c r="M557">
        <f>13*4.674</f>
        <v>60.762000000000008</v>
      </c>
      <c r="N557">
        <f>12*4.801</f>
        <v>57.612000000000002</v>
      </c>
      <c r="O557">
        <f>13*4.801</f>
        <v>62.413000000000004</v>
      </c>
    </row>
    <row r="558" spans="1:24" x14ac:dyDescent="0.2">
      <c r="B558" t="s">
        <v>711</v>
      </c>
      <c r="C558">
        <f>SUM(Table1[[#This Row],[1]:[62]])</f>
        <v>678.28400000000011</v>
      </c>
      <c r="D558">
        <f>14*4.563</f>
        <v>63.881999999999998</v>
      </c>
      <c r="E558">
        <f>14*4.563</f>
        <v>63.881999999999998</v>
      </c>
      <c r="F558">
        <f>11*4.563</f>
        <v>50.192999999999998</v>
      </c>
      <c r="G558">
        <f>5*4.563</f>
        <v>22.814999999999998</v>
      </c>
      <c r="H558">
        <f>13*4.563</f>
        <v>59.318999999999996</v>
      </c>
      <c r="I558">
        <f>11*5.807</f>
        <v>63.877000000000002</v>
      </c>
      <c r="J558">
        <f>11*5.807</f>
        <v>63.877000000000002</v>
      </c>
      <c r="K558">
        <f>17*3.587</f>
        <v>60.979000000000006</v>
      </c>
      <c r="L558">
        <f>17*3.587</f>
        <v>60.979000000000006</v>
      </c>
      <c r="M558">
        <f>17*3.587</f>
        <v>60.979000000000006</v>
      </c>
      <c r="N558">
        <f>13*4.674</f>
        <v>60.762000000000008</v>
      </c>
      <c r="O558">
        <f>10*4.674</f>
        <v>46.74</v>
      </c>
    </row>
    <row r="559" spans="1:24" x14ac:dyDescent="0.2">
      <c r="A559" t="s">
        <v>775</v>
      </c>
      <c r="B559" t="s">
        <v>776</v>
      </c>
      <c r="C559">
        <f>SUM(Table1[[#This Row],[1]:[62]])</f>
        <v>675.72</v>
      </c>
      <c r="D559">
        <f>12*5.412</f>
        <v>64.944000000000003</v>
      </c>
      <c r="E559">
        <f>10*5.412</f>
        <v>54.12</v>
      </c>
      <c r="F559">
        <f>11*5.412</f>
        <v>59.531999999999996</v>
      </c>
      <c r="G559">
        <f>12*5.412</f>
        <v>64.944000000000003</v>
      </c>
      <c r="H559">
        <f>12*6.174</f>
        <v>74.088000000000008</v>
      </c>
      <c r="I559">
        <f>11*6.174</f>
        <v>67.914000000000001</v>
      </c>
      <c r="J559">
        <f t="shared" ref="J559:L560" si="26">12*6.174</f>
        <v>74.088000000000008</v>
      </c>
      <c r="K559">
        <f t="shared" si="26"/>
        <v>74.088000000000008</v>
      </c>
      <c r="L559">
        <f t="shared" si="26"/>
        <v>74.088000000000008</v>
      </c>
      <c r="M559">
        <f>11*6.174</f>
        <v>67.914000000000001</v>
      </c>
    </row>
    <row r="560" spans="1:24" x14ac:dyDescent="0.2">
      <c r="A560" t="s">
        <v>778</v>
      </c>
      <c r="B560" t="s">
        <v>779</v>
      </c>
      <c r="C560">
        <f>SUM(Table1[[#This Row],[1]:[62]])</f>
        <v>675.72</v>
      </c>
      <c r="D560">
        <f>12*5.412</f>
        <v>64.944000000000003</v>
      </c>
      <c r="E560">
        <f>10*5.412</f>
        <v>54.12</v>
      </c>
      <c r="F560">
        <f>11*5.412</f>
        <v>59.531999999999996</v>
      </c>
      <c r="G560">
        <f>12*5.412</f>
        <v>64.944000000000003</v>
      </c>
      <c r="H560">
        <f>12*6.174</f>
        <v>74.088000000000008</v>
      </c>
      <c r="I560">
        <f>11*6.174</f>
        <v>67.914000000000001</v>
      </c>
      <c r="J560">
        <f t="shared" si="26"/>
        <v>74.088000000000008</v>
      </c>
      <c r="K560">
        <f t="shared" si="26"/>
        <v>74.088000000000008</v>
      </c>
      <c r="L560">
        <f t="shared" si="26"/>
        <v>74.088000000000008</v>
      </c>
      <c r="M560">
        <f>11*6.174</f>
        <v>67.914000000000001</v>
      </c>
    </row>
    <row r="561" spans="1:23" x14ac:dyDescent="0.2">
      <c r="A561" t="s">
        <v>1161</v>
      </c>
      <c r="B561" t="s">
        <v>1178</v>
      </c>
      <c r="C561">
        <f>SUM(Table1[[#This Row],[1]:[62]])</f>
        <v>668.86400000000003</v>
      </c>
      <c r="D561">
        <f>14*2.15</f>
        <v>30.099999999999998</v>
      </c>
      <c r="E561">
        <f>16*2.15</f>
        <v>34.4</v>
      </c>
      <c r="F561">
        <f>15*2.15</f>
        <v>32.25</v>
      </c>
      <c r="G561">
        <f>11*4.025</f>
        <v>44.275000000000006</v>
      </c>
      <c r="H561">
        <f>11*4.025</f>
        <v>44.275000000000006</v>
      </c>
      <c r="I561">
        <f>14*4.025</f>
        <v>56.350000000000009</v>
      </c>
      <c r="J561">
        <f>8*2.35</f>
        <v>18.8</v>
      </c>
      <c r="K561">
        <f>16*1.75</f>
        <v>28</v>
      </c>
      <c r="L561">
        <f>15*1.75</f>
        <v>26.25</v>
      </c>
      <c r="M561">
        <f>13*1.75</f>
        <v>22.75</v>
      </c>
      <c r="N561">
        <f>23*1.826</f>
        <v>41.998000000000005</v>
      </c>
      <c r="O561">
        <f>16*1.826</f>
        <v>29.216000000000001</v>
      </c>
      <c r="P561">
        <f>14*2.3</f>
        <v>32.199999999999996</v>
      </c>
      <c r="Q561">
        <f>13*2.3</f>
        <v>29.9</v>
      </c>
      <c r="R561">
        <f>15*2.15</f>
        <v>32.25</v>
      </c>
      <c r="S561">
        <f>13*2.15</f>
        <v>27.95</v>
      </c>
      <c r="T561">
        <f>16*2.15</f>
        <v>34.4</v>
      </c>
      <c r="U561">
        <f>15*2.3</f>
        <v>34.5</v>
      </c>
      <c r="V561">
        <f>15*2.3</f>
        <v>34.5</v>
      </c>
      <c r="W561">
        <f>15*2.3</f>
        <v>34.5</v>
      </c>
    </row>
    <row r="562" spans="1:23" x14ac:dyDescent="0.2">
      <c r="A562" t="s">
        <v>271</v>
      </c>
      <c r="B562" t="s">
        <v>828</v>
      </c>
      <c r="C562">
        <f>SUM(Table1[[#This Row],[1]:[62]])</f>
        <v>668.47900000000004</v>
      </c>
      <c r="D562">
        <f>3*6.515</f>
        <v>19.544999999999998</v>
      </c>
      <c r="E562">
        <f>15*3.621</f>
        <v>54.314999999999998</v>
      </c>
      <c r="F562">
        <f>19*3.621</f>
        <v>68.799000000000007</v>
      </c>
      <c r="G562">
        <f>19*3.957</f>
        <v>75.182999999999993</v>
      </c>
      <c r="H562">
        <f>19*3.957</f>
        <v>75.182999999999993</v>
      </c>
      <c r="I562">
        <f>13*3.957</f>
        <v>51.440999999999995</v>
      </c>
      <c r="J562">
        <f>15*5.263</f>
        <v>78.944999999999993</v>
      </c>
      <c r="K562">
        <f>16*5.263</f>
        <v>84.207999999999998</v>
      </c>
      <c r="L562">
        <f>21*3.83</f>
        <v>80.430000000000007</v>
      </c>
      <c r="M562">
        <f>21*3.83</f>
        <v>80.430000000000007</v>
      </c>
    </row>
    <row r="563" spans="1:23" x14ac:dyDescent="0.2">
      <c r="A563" t="s">
        <v>958</v>
      </c>
      <c r="B563" t="s">
        <v>963</v>
      </c>
      <c r="C563">
        <f>SUM(Table1[[#This Row],[1]:[62]])</f>
        <v>664.53399999999999</v>
      </c>
      <c r="D563">
        <f>17*3.321</f>
        <v>56.457000000000001</v>
      </c>
      <c r="E563">
        <f>18*3.321</f>
        <v>59.778000000000006</v>
      </c>
      <c r="F563">
        <f>23*3.321</f>
        <v>76.38300000000001</v>
      </c>
      <c r="G563">
        <f>18*3.8</f>
        <v>68.399999999999991</v>
      </c>
      <c r="H563">
        <f>18*3.8</f>
        <v>68.399999999999991</v>
      </c>
      <c r="I563">
        <f>23*3.8</f>
        <v>87.399999999999991</v>
      </c>
      <c r="J563">
        <f>18*3.932</f>
        <v>70.775999999999996</v>
      </c>
      <c r="K563">
        <f>18*3.932</f>
        <v>70.775999999999996</v>
      </c>
      <c r="L563">
        <f>27*3.932</f>
        <v>106.164</v>
      </c>
    </row>
    <row r="564" spans="1:23" x14ac:dyDescent="0.2">
      <c r="A564" t="s">
        <v>7</v>
      </c>
      <c r="B564" t="s">
        <v>8</v>
      </c>
      <c r="C564">
        <f>SUM(Table1[[#This Row],[1]:[62]])</f>
        <v>663.3</v>
      </c>
      <c r="D564">
        <f>13*4.95</f>
        <v>64.350000000000009</v>
      </c>
      <c r="E564">
        <f>13*4.95</f>
        <v>64.350000000000009</v>
      </c>
      <c r="F564">
        <f>13*4.95</f>
        <v>64.350000000000009</v>
      </c>
      <c r="G564">
        <f>18*3.41</f>
        <v>61.38</v>
      </c>
      <c r="H564">
        <f>14*3.41</f>
        <v>47.74</v>
      </c>
      <c r="I564">
        <f>18*3.41</f>
        <v>61.38</v>
      </c>
      <c r="J564">
        <f>16*4.448</f>
        <v>71.168000000000006</v>
      </c>
      <c r="K564">
        <f>13*4.448</f>
        <v>57.824000000000005</v>
      </c>
      <c r="L564">
        <f>11*4.448</f>
        <v>48.928000000000004</v>
      </c>
      <c r="M564">
        <f>12*3.93</f>
        <v>47.160000000000004</v>
      </c>
      <c r="N564">
        <f>5*3.93</f>
        <v>19.650000000000002</v>
      </c>
      <c r="O564">
        <f>14*3.93</f>
        <v>55.02</v>
      </c>
    </row>
    <row r="565" spans="1:23" x14ac:dyDescent="0.2">
      <c r="A565" t="s">
        <v>1168</v>
      </c>
      <c r="B565" t="s">
        <v>1177</v>
      </c>
      <c r="C565">
        <f>SUM(Table1[[#This Row],[1]:[62]])</f>
        <v>656.06600000000003</v>
      </c>
      <c r="D565">
        <f>11*4.025</f>
        <v>44.275000000000006</v>
      </c>
      <c r="E565">
        <f>11*4.025</f>
        <v>44.275000000000006</v>
      </c>
      <c r="F565">
        <f>14*4.025</f>
        <v>56.350000000000009</v>
      </c>
      <c r="G565">
        <f>18*2.35</f>
        <v>42.300000000000004</v>
      </c>
      <c r="H565">
        <f>18*2.35</f>
        <v>42.300000000000004</v>
      </c>
      <c r="I565">
        <f>18*2.35</f>
        <v>42.300000000000004</v>
      </c>
      <c r="J565">
        <f>17*1.95</f>
        <v>33.15</v>
      </c>
      <c r="K565">
        <f>18*1.95</f>
        <v>35.1</v>
      </c>
      <c r="L565">
        <f>26*1.826</f>
        <v>47.475999999999999</v>
      </c>
      <c r="M565">
        <f>23*1.826</f>
        <v>41.998000000000005</v>
      </c>
      <c r="N565">
        <f>17*1.826</f>
        <v>31.042000000000002</v>
      </c>
      <c r="O565">
        <f>15*2.3</f>
        <v>34.5</v>
      </c>
      <c r="P565">
        <f>14*2.3</f>
        <v>32.199999999999996</v>
      </c>
      <c r="Q565">
        <f>13*2.3</f>
        <v>29.9</v>
      </c>
      <c r="R565">
        <f>15*2.3</f>
        <v>34.5</v>
      </c>
      <c r="S565">
        <f>15*2.3</f>
        <v>34.5</v>
      </c>
      <c r="T565">
        <f>13*2.3</f>
        <v>29.9</v>
      </c>
    </row>
    <row r="566" spans="1:23" x14ac:dyDescent="0.2">
      <c r="A566" t="s">
        <v>266</v>
      </c>
      <c r="B566" t="s">
        <v>267</v>
      </c>
      <c r="C566">
        <f>SUM(Table1[[#This Row],[1]:[62]])</f>
        <v>655.35299999999995</v>
      </c>
      <c r="D566">
        <f>12*6.201</f>
        <v>74.411999999999992</v>
      </c>
      <c r="E566">
        <f>13*6.201</f>
        <v>80.613</v>
      </c>
      <c r="F566">
        <f>1*5.412</f>
        <v>5.4119999999999999</v>
      </c>
      <c r="G566">
        <f>11*5.412</f>
        <v>59.531999999999996</v>
      </c>
      <c r="H566">
        <f>12*5.412</f>
        <v>64.944000000000003</v>
      </c>
      <c r="I566">
        <f>12*6.174</f>
        <v>74.088000000000008</v>
      </c>
      <c r="J566">
        <f>11*6.174</f>
        <v>67.914000000000001</v>
      </c>
      <c r="K566">
        <f>12*6.174</f>
        <v>74.088000000000008</v>
      </c>
      <c r="L566">
        <f>12*6.174</f>
        <v>74.088000000000008</v>
      </c>
      <c r="M566">
        <f>2*6.174</f>
        <v>12.348000000000001</v>
      </c>
      <c r="N566">
        <f>11*6.174</f>
        <v>67.914000000000001</v>
      </c>
    </row>
    <row r="567" spans="1:23" x14ac:dyDescent="0.2">
      <c r="A567" t="s">
        <v>594</v>
      </c>
      <c r="B567" t="s">
        <v>595</v>
      </c>
      <c r="C567">
        <f>SUM(Table1[[#This Row],[1]:[62]])</f>
        <v>652.34899999999993</v>
      </c>
      <c r="D567">
        <f>14*3.712</f>
        <v>51.968000000000004</v>
      </c>
      <c r="E567">
        <f>15*3.712</f>
        <v>55.68</v>
      </c>
      <c r="F567">
        <f>16*3.712</f>
        <v>59.392000000000003</v>
      </c>
      <c r="G567">
        <f>16*3.712</f>
        <v>59.392000000000003</v>
      </c>
      <c r="H567">
        <f>23*2.3</f>
        <v>52.9</v>
      </c>
      <c r="I567">
        <f>23*2.3</f>
        <v>52.9</v>
      </c>
      <c r="J567">
        <f>23*2.3</f>
        <v>52.9</v>
      </c>
      <c r="K567">
        <f>24*2.3</f>
        <v>55.199999999999996</v>
      </c>
      <c r="L567">
        <f>4*2.3</f>
        <v>9.1999999999999993</v>
      </c>
      <c r="M567">
        <f>23*2.3</f>
        <v>52.9</v>
      </c>
      <c r="N567">
        <f>24*2.3</f>
        <v>55.199999999999996</v>
      </c>
      <c r="O567">
        <f>23*1.933</f>
        <v>44.459000000000003</v>
      </c>
      <c r="P567">
        <f>26*1.933</f>
        <v>50.258000000000003</v>
      </c>
    </row>
    <row r="568" spans="1:23" x14ac:dyDescent="0.2">
      <c r="A568" t="s">
        <v>1435</v>
      </c>
      <c r="B568" t="s">
        <v>161</v>
      </c>
      <c r="C568">
        <f>SUM(Table1[[#This Row],[1]:[62]])</f>
        <v>651.59</v>
      </c>
      <c r="D568">
        <f>17*4.657</f>
        <v>79.168999999999997</v>
      </c>
      <c r="E568">
        <f>20*4.428</f>
        <v>88.56</v>
      </c>
      <c r="F568">
        <f>14*4.428</f>
        <v>61.991999999999997</v>
      </c>
      <c r="G568">
        <f>5*4.428</f>
        <v>22.14</v>
      </c>
      <c r="H568">
        <f>17*4.653</f>
        <v>79.100999999999999</v>
      </c>
      <c r="I568">
        <f>12*4.653</f>
        <v>55.835999999999999</v>
      </c>
      <c r="J568">
        <f>19*4.653</f>
        <v>88.406999999999996</v>
      </c>
      <c r="K568">
        <f>16*5.345</f>
        <v>85.52</v>
      </c>
      <c r="L568">
        <f>17*5.345</f>
        <v>90.864999999999995</v>
      </c>
    </row>
    <row r="569" spans="1:23" x14ac:dyDescent="0.2">
      <c r="A569" t="s">
        <v>678</v>
      </c>
      <c r="B569" t="s">
        <v>802</v>
      </c>
      <c r="C569">
        <f>SUM(Table1[[#This Row],[1]:[62]])</f>
        <v>643.529</v>
      </c>
      <c r="D569">
        <f>15*4.428</f>
        <v>66.42</v>
      </c>
      <c r="E569">
        <f>16*4.428</f>
        <v>70.847999999999999</v>
      </c>
      <c r="F569">
        <f>12*4.428</f>
        <v>53.135999999999996</v>
      </c>
      <c r="G569">
        <f>20*4.005</f>
        <v>80.099999999999994</v>
      </c>
      <c r="H569">
        <f>15*4.005</f>
        <v>60.074999999999996</v>
      </c>
      <c r="I569">
        <f>20*4.005</f>
        <v>80.099999999999994</v>
      </c>
      <c r="J569">
        <f>19*4.657</f>
        <v>88.483000000000004</v>
      </c>
      <c r="K569">
        <f>14*4.657</f>
        <v>65.198000000000008</v>
      </c>
      <c r="L569">
        <f>17*4.657</f>
        <v>79.168999999999997</v>
      </c>
    </row>
    <row r="570" spans="1:23" x14ac:dyDescent="0.2">
      <c r="A570" t="s">
        <v>846</v>
      </c>
      <c r="B570" t="s">
        <v>847</v>
      </c>
      <c r="C570">
        <f>SUM(Table1[[#This Row],[1]:[62]])</f>
        <v>642.95399999999995</v>
      </c>
      <c r="D570">
        <f>9*4.426</f>
        <v>39.834000000000003</v>
      </c>
      <c r="E570">
        <f>14*4.426</f>
        <v>61.963999999999999</v>
      </c>
      <c r="F570">
        <f>1*4.426</f>
        <v>4.4260000000000002</v>
      </c>
      <c r="G570">
        <f>23*3.634</f>
        <v>83.581999999999994</v>
      </c>
      <c r="H570">
        <f>21*3.634</f>
        <v>76.313999999999993</v>
      </c>
      <c r="I570">
        <f>22*3.634</f>
        <v>79.947999999999993</v>
      </c>
      <c r="J570">
        <f>16*3.621</f>
        <v>57.936</v>
      </c>
      <c r="K570">
        <f>19*3.621</f>
        <v>68.799000000000007</v>
      </c>
      <c r="L570">
        <f>19*3.957</f>
        <v>75.182999999999993</v>
      </c>
      <c r="M570">
        <f>24*3.957</f>
        <v>94.967999999999989</v>
      </c>
    </row>
    <row r="571" spans="1:23" x14ac:dyDescent="0.2">
      <c r="A571" t="s">
        <v>434</v>
      </c>
      <c r="B571" t="s">
        <v>735</v>
      </c>
      <c r="C571">
        <f>SUM(Table1[[#This Row],[1]:[62]])</f>
        <v>640.06399999999996</v>
      </c>
      <c r="D571">
        <f>14*4.563</f>
        <v>63.881999999999998</v>
      </c>
      <c r="E571">
        <f>14*4.563</f>
        <v>63.881999999999998</v>
      </c>
      <c r="F571">
        <f>11*4.563</f>
        <v>50.192999999999998</v>
      </c>
      <c r="G571">
        <f>5*4.563</f>
        <v>22.814999999999998</v>
      </c>
      <c r="H571">
        <f>5*4.563</f>
        <v>22.814999999999998</v>
      </c>
      <c r="I571">
        <f>11*5.807</f>
        <v>63.877000000000002</v>
      </c>
      <c r="J571">
        <f>11*5.807</f>
        <v>63.877000000000002</v>
      </c>
      <c r="K571">
        <f>17*3.587</f>
        <v>60.979000000000006</v>
      </c>
      <c r="L571">
        <f>17*3.587</f>
        <v>60.979000000000006</v>
      </c>
      <c r="M571">
        <f>10*4.674</f>
        <v>46.74</v>
      </c>
      <c r="N571">
        <f>12*4.801</f>
        <v>57.612000000000002</v>
      </c>
      <c r="O571">
        <f>13*4.801</f>
        <v>62.413000000000004</v>
      </c>
    </row>
    <row r="572" spans="1:23" x14ac:dyDescent="0.2">
      <c r="A572" t="s">
        <v>1154</v>
      </c>
      <c r="B572" t="s">
        <v>1178</v>
      </c>
      <c r="C572">
        <f>SUM(Table1[[#This Row],[1]:[62]])</f>
        <v>635.07600000000002</v>
      </c>
      <c r="D572">
        <f>8*2.15</f>
        <v>17.2</v>
      </c>
      <c r="E572">
        <f>1*2.15</f>
        <v>2.15</v>
      </c>
      <c r="F572">
        <f>9*2.15</f>
        <v>19.349999999999998</v>
      </c>
      <c r="G572">
        <f>11*4.025</f>
        <v>44.275000000000006</v>
      </c>
      <c r="H572">
        <f>11*4.025</f>
        <v>44.275000000000006</v>
      </c>
      <c r="I572">
        <f>14*4.025</f>
        <v>56.350000000000009</v>
      </c>
      <c r="J572">
        <f>5*2.35</f>
        <v>11.75</v>
      </c>
      <c r="K572">
        <f>18*2.35</f>
        <v>42.300000000000004</v>
      </c>
      <c r="L572">
        <f>16*1.75</f>
        <v>28</v>
      </c>
      <c r="M572">
        <f>15*1.75</f>
        <v>26.25</v>
      </c>
      <c r="N572">
        <f>19*1.75</f>
        <v>33.25</v>
      </c>
      <c r="O572">
        <f>26*1.826</f>
        <v>47.475999999999999</v>
      </c>
      <c r="P572">
        <f>15*2.3</f>
        <v>34.5</v>
      </c>
      <c r="Q572">
        <f>14*2.3</f>
        <v>32.199999999999996</v>
      </c>
      <c r="R572">
        <f>13*2.3</f>
        <v>29.9</v>
      </c>
      <c r="S572">
        <f>13*2.15</f>
        <v>27.95</v>
      </c>
      <c r="T572">
        <f>16*2.15</f>
        <v>34.4</v>
      </c>
      <c r="U572">
        <f>15*2.3</f>
        <v>34.5</v>
      </c>
      <c r="V572">
        <f>15*2.3</f>
        <v>34.5</v>
      </c>
      <c r="W572">
        <f>15*2.3</f>
        <v>34.5</v>
      </c>
    </row>
    <row r="573" spans="1:23" x14ac:dyDescent="0.2">
      <c r="A573" t="s">
        <v>271</v>
      </c>
      <c r="B573" t="s">
        <v>1048</v>
      </c>
      <c r="C573">
        <f>SUM(Table1[[#This Row],[1]:[62]])</f>
        <v>628.82500000000005</v>
      </c>
      <c r="D573">
        <f>13*4.003</f>
        <v>52.039000000000001</v>
      </c>
      <c r="E573">
        <f>13*4.003</f>
        <v>52.039000000000001</v>
      </c>
      <c r="F573">
        <f>13*4.003</f>
        <v>52.039000000000001</v>
      </c>
      <c r="G573">
        <f>9*5.891</f>
        <v>53.018999999999998</v>
      </c>
      <c r="H573">
        <f>8*5.891</f>
        <v>47.128</v>
      </c>
      <c r="I573">
        <f>9*5.891</f>
        <v>53.018999999999998</v>
      </c>
      <c r="J573">
        <f>8*4.332</f>
        <v>34.655999999999999</v>
      </c>
      <c r="K573">
        <f>8*4.332</f>
        <v>34.655999999999999</v>
      </c>
      <c r="L573">
        <f>9*4.332</f>
        <v>38.988</v>
      </c>
      <c r="M573">
        <f>10*4.778</f>
        <v>47.779999999999994</v>
      </c>
      <c r="N573">
        <f>10*4.778</f>
        <v>47.779999999999994</v>
      </c>
      <c r="O573">
        <f>7*4.778</f>
        <v>33.445999999999998</v>
      </c>
      <c r="P573">
        <f>8*3.916</f>
        <v>31.327999999999999</v>
      </c>
      <c r="Q573">
        <f>13*3.916</f>
        <v>50.908000000000001</v>
      </c>
    </row>
    <row r="574" spans="1:23" x14ac:dyDescent="0.2">
      <c r="A574" t="s">
        <v>780</v>
      </c>
      <c r="B574" t="s">
        <v>1062</v>
      </c>
      <c r="C574">
        <f>SUM(Table1[[#This Row],[1]:[62]])</f>
        <v>626.81500000000017</v>
      </c>
      <c r="D574">
        <f>12*6.174</f>
        <v>74.088000000000008</v>
      </c>
      <c r="E574">
        <f>11*6.174</f>
        <v>67.914000000000001</v>
      </c>
      <c r="F574">
        <f>12*6.174</f>
        <v>74.088000000000008</v>
      </c>
      <c r="G574">
        <f>12*6.174</f>
        <v>74.088000000000008</v>
      </c>
      <c r="H574">
        <f>15*4.428</f>
        <v>66.42</v>
      </c>
      <c r="I574">
        <f>16*4.428</f>
        <v>70.847999999999999</v>
      </c>
      <c r="J574">
        <f>17*4.428</f>
        <v>75.275999999999996</v>
      </c>
      <c r="K574">
        <f>11*4.003</f>
        <v>44.033000000000001</v>
      </c>
      <c r="L574">
        <f>12*4.003</f>
        <v>48.036000000000001</v>
      </c>
      <c r="M574">
        <f>8*4.003</f>
        <v>32.024000000000001</v>
      </c>
    </row>
    <row r="575" spans="1:23" x14ac:dyDescent="0.2">
      <c r="A575" t="s">
        <v>685</v>
      </c>
      <c r="B575" t="s">
        <v>506</v>
      </c>
      <c r="C575">
        <f>SUM(Table1[[#This Row],[1]:[62]])</f>
        <v>626.76799999999992</v>
      </c>
      <c r="D575">
        <f>14*4.563</f>
        <v>63.881999999999998</v>
      </c>
      <c r="E575">
        <f>1*4.563</f>
        <v>4.5629999999999997</v>
      </c>
      <c r="F575">
        <f>15*4.563</f>
        <v>68.444999999999993</v>
      </c>
      <c r="G575">
        <f>15*4.563</f>
        <v>68.444999999999993</v>
      </c>
      <c r="H575">
        <f>13*5.807</f>
        <v>75.491</v>
      </c>
      <c r="I575">
        <f>13*5.807</f>
        <v>75.491</v>
      </c>
      <c r="J575">
        <f>15*4.563</f>
        <v>68.444999999999993</v>
      </c>
      <c r="K575">
        <f>15*4.563</f>
        <v>68.444999999999993</v>
      </c>
      <c r="L575">
        <f>10*5.807</f>
        <v>58.070000000000007</v>
      </c>
      <c r="M575">
        <f>13*5.807</f>
        <v>75.491</v>
      </c>
    </row>
    <row r="576" spans="1:23" x14ac:dyDescent="0.2">
      <c r="A576" t="s">
        <v>1163</v>
      </c>
      <c r="B576" t="s">
        <v>1181</v>
      </c>
      <c r="C576">
        <f>SUM(Table1[[#This Row],[1]:[62]])</f>
        <v>625.67500000000007</v>
      </c>
      <c r="D576">
        <f>14*2.15</f>
        <v>30.099999999999998</v>
      </c>
      <c r="E576">
        <f>16*2.15</f>
        <v>34.4</v>
      </c>
      <c r="F576">
        <f>3*4.025</f>
        <v>12.075000000000001</v>
      </c>
      <c r="G576">
        <f>14*4.025</f>
        <v>56.350000000000009</v>
      </c>
      <c r="H576">
        <f>14*2.35</f>
        <v>32.9</v>
      </c>
      <c r="I576">
        <f>18*2.35</f>
        <v>42.300000000000004</v>
      </c>
      <c r="J576">
        <f>17*2.35</f>
        <v>39.950000000000003</v>
      </c>
      <c r="K576">
        <f>16*1.75</f>
        <v>28</v>
      </c>
      <c r="L576">
        <f>15*1.75</f>
        <v>26.25</v>
      </c>
      <c r="M576">
        <f>19*1.75</f>
        <v>33.25</v>
      </c>
      <c r="N576">
        <f>14*2.3</f>
        <v>32.199999999999996</v>
      </c>
      <c r="O576">
        <f>14*2.3</f>
        <v>32.199999999999996</v>
      </c>
      <c r="P576">
        <f>13*2.3</f>
        <v>29.9</v>
      </c>
      <c r="Q576">
        <f>15*2.15</f>
        <v>32.25</v>
      </c>
      <c r="R576">
        <f>13*2.15</f>
        <v>27.95</v>
      </c>
      <c r="S576">
        <f>16*2.15</f>
        <v>34.4</v>
      </c>
      <c r="T576">
        <f>14*2.3</f>
        <v>32.199999999999996</v>
      </c>
      <c r="U576">
        <f>15*2.3</f>
        <v>34.5</v>
      </c>
      <c r="V576">
        <f>15*2.3</f>
        <v>34.5</v>
      </c>
    </row>
    <row r="577" spans="1:21" x14ac:dyDescent="0.2">
      <c r="A577" t="s">
        <v>76</v>
      </c>
      <c r="B577" t="s">
        <v>1038</v>
      </c>
      <c r="C577">
        <f>SUM(Table1[[#This Row],[1]:[62]])</f>
        <v>623.02199999999993</v>
      </c>
      <c r="D577">
        <f>13*4.003</f>
        <v>52.039000000000001</v>
      </c>
      <c r="E577">
        <f>13*4.003</f>
        <v>52.039000000000001</v>
      </c>
      <c r="F577">
        <f>13*4.003</f>
        <v>52.039000000000001</v>
      </c>
      <c r="G577">
        <f>9*5.891</f>
        <v>53.018999999999998</v>
      </c>
      <c r="H577">
        <f>8*5.891</f>
        <v>47.128</v>
      </c>
      <c r="I577">
        <f>5*5.891</f>
        <v>29.454999999999998</v>
      </c>
      <c r="J577">
        <f>8*4.332</f>
        <v>34.655999999999999</v>
      </c>
      <c r="K577">
        <f>8*4.332</f>
        <v>34.655999999999999</v>
      </c>
      <c r="L577">
        <f>9*4.332</f>
        <v>38.988</v>
      </c>
      <c r="M577">
        <f>10*4.778</f>
        <v>47.779999999999994</v>
      </c>
      <c r="N577">
        <f>10*4.778</f>
        <v>47.779999999999994</v>
      </c>
      <c r="O577">
        <f>7*4.778</f>
        <v>33.445999999999998</v>
      </c>
      <c r="P577">
        <f>13*5.263</f>
        <v>68.418999999999997</v>
      </c>
      <c r="Q577">
        <f>6*5.263</f>
        <v>31.577999999999999</v>
      </c>
    </row>
    <row r="578" spans="1:21" x14ac:dyDescent="0.2">
      <c r="A578" t="s">
        <v>1135</v>
      </c>
      <c r="B578" t="s">
        <v>1136</v>
      </c>
      <c r="C578">
        <f>SUM(Table1[[#This Row],[1]:[62]])</f>
        <v>622.16199999999992</v>
      </c>
      <c r="D578">
        <f>10*6.515</f>
        <v>65.149999999999991</v>
      </c>
      <c r="E578">
        <f>1*6.515</f>
        <v>6.5149999999999997</v>
      </c>
      <c r="F578">
        <f>12*6.515</f>
        <v>78.179999999999993</v>
      </c>
      <c r="G578">
        <f>18*3.634</f>
        <v>65.411999999999992</v>
      </c>
      <c r="H578">
        <f>15*3.634</f>
        <v>54.51</v>
      </c>
      <c r="I578">
        <f>12*3.634</f>
        <v>43.607999999999997</v>
      </c>
      <c r="J578">
        <f>18*3.621</f>
        <v>65.177999999999997</v>
      </c>
      <c r="K578">
        <f>13*5.263</f>
        <v>68.418999999999997</v>
      </c>
      <c r="L578">
        <f>10*5.263</f>
        <v>52.629999999999995</v>
      </c>
      <c r="M578">
        <f>16*3.83</f>
        <v>61.28</v>
      </c>
      <c r="N578">
        <f>16*3.83</f>
        <v>61.28</v>
      </c>
    </row>
    <row r="579" spans="1:21" x14ac:dyDescent="0.2">
      <c r="A579" t="s">
        <v>690</v>
      </c>
      <c r="B579" t="s">
        <v>743</v>
      </c>
      <c r="C579">
        <f>SUM(Table1[[#This Row],[1]:[62]])</f>
        <v>620.11399999999992</v>
      </c>
      <c r="D579">
        <f>5*4.563</f>
        <v>22.814999999999998</v>
      </c>
      <c r="E579">
        <f>14*4.563</f>
        <v>63.881999999999998</v>
      </c>
      <c r="F579">
        <f>11*5.807</f>
        <v>63.877000000000002</v>
      </c>
      <c r="G579">
        <f>11*5.807</f>
        <v>63.877000000000002</v>
      </c>
      <c r="H579">
        <f>17*3.587</f>
        <v>60.979000000000006</v>
      </c>
      <c r="I579">
        <f>17*3.587</f>
        <v>60.979000000000006</v>
      </c>
      <c r="J579">
        <f>17*3.587</f>
        <v>60.979000000000006</v>
      </c>
      <c r="K579">
        <f>13*4.674</f>
        <v>60.762000000000008</v>
      </c>
      <c r="L579">
        <f>10*4.674</f>
        <v>46.74</v>
      </c>
      <c r="M579">
        <f>12*4.801</f>
        <v>57.612000000000002</v>
      </c>
      <c r="N579">
        <f>12*4.801</f>
        <v>57.612000000000002</v>
      </c>
    </row>
    <row r="580" spans="1:21" x14ac:dyDescent="0.2">
      <c r="A580" t="s">
        <v>273</v>
      </c>
      <c r="B580" t="s">
        <v>1186</v>
      </c>
      <c r="C580">
        <f>SUM(Table1[[#This Row],[1]:[62]])</f>
        <v>619.26600000000008</v>
      </c>
      <c r="D580">
        <f>11*4.025</f>
        <v>44.275000000000006</v>
      </c>
      <c r="E580">
        <f>11*4.025</f>
        <v>44.275000000000006</v>
      </c>
      <c r="F580">
        <f>14*4.025</f>
        <v>56.350000000000009</v>
      </c>
      <c r="G580">
        <f>18*2.35</f>
        <v>42.300000000000004</v>
      </c>
      <c r="H580">
        <f>18*2.35</f>
        <v>42.300000000000004</v>
      </c>
      <c r="I580">
        <f>18*2.35</f>
        <v>42.300000000000004</v>
      </c>
      <c r="J580">
        <f>17*1.95</f>
        <v>33.15</v>
      </c>
      <c r="K580">
        <f>18*1.95</f>
        <v>35.1</v>
      </c>
      <c r="L580">
        <f>26*1.826</f>
        <v>47.475999999999999</v>
      </c>
      <c r="M580">
        <f>23*1.826</f>
        <v>41.998000000000005</v>
      </c>
      <c r="N580">
        <f>17*1.826</f>
        <v>31.042000000000002</v>
      </c>
      <c r="O580">
        <f>15*2.3</f>
        <v>34.5</v>
      </c>
      <c r="P580">
        <f>14*2.3</f>
        <v>32.199999999999996</v>
      </c>
      <c r="Q580">
        <f>13*2.3</f>
        <v>29.9</v>
      </c>
      <c r="R580">
        <f>15*2.3</f>
        <v>34.5</v>
      </c>
      <c r="S580">
        <f>12*2.3</f>
        <v>27.599999999999998</v>
      </c>
    </row>
    <row r="581" spans="1:21" x14ac:dyDescent="0.2">
      <c r="A581" t="s">
        <v>704</v>
      </c>
      <c r="B581" t="s">
        <v>731</v>
      </c>
      <c r="C581">
        <f>SUM(Table1[[#This Row],[1]:[62]])</f>
        <v>618.97</v>
      </c>
      <c r="D581">
        <f>14*4.563</f>
        <v>63.881999999999998</v>
      </c>
      <c r="E581">
        <f>14*4.563</f>
        <v>63.881999999999998</v>
      </c>
      <c r="F581">
        <f>11*4.563</f>
        <v>50.192999999999998</v>
      </c>
      <c r="G581">
        <f>5*4.563</f>
        <v>22.814999999999998</v>
      </c>
      <c r="H581">
        <f>14*4.563</f>
        <v>63.881999999999998</v>
      </c>
      <c r="I581">
        <f>11*5.807</f>
        <v>63.877000000000002</v>
      </c>
      <c r="J581">
        <f>17*3.587</f>
        <v>60.979000000000006</v>
      </c>
      <c r="K581">
        <f>17*3.587</f>
        <v>60.979000000000006</v>
      </c>
      <c r="L581">
        <f>17*3.587</f>
        <v>60.979000000000006</v>
      </c>
      <c r="M581">
        <f>13*4.674</f>
        <v>60.762000000000008</v>
      </c>
      <c r="N581">
        <f>10*4.674</f>
        <v>46.74</v>
      </c>
    </row>
    <row r="582" spans="1:21" x14ac:dyDescent="0.2">
      <c r="A582" t="s">
        <v>228</v>
      </c>
      <c r="B582" t="s">
        <v>229</v>
      </c>
      <c r="C582">
        <f>SUM(Table1[[#This Row],[1]:[62]])</f>
        <v>611.71399999999994</v>
      </c>
      <c r="D582">
        <f>2*4.653</f>
        <v>9.3059999999999992</v>
      </c>
      <c r="E582">
        <f>18*4.653</f>
        <v>83.753999999999991</v>
      </c>
      <c r="F582">
        <f>12*7.004</f>
        <v>84.048000000000002</v>
      </c>
      <c r="G582">
        <f>18*4.574</f>
        <v>82.331999999999994</v>
      </c>
      <c r="H582">
        <f>1*4.574</f>
        <v>4.5739999999999998</v>
      </c>
      <c r="I582">
        <f>15*5.822</f>
        <v>87.33</v>
      </c>
      <c r="J582">
        <f>15*5.822</f>
        <v>87.33</v>
      </c>
      <c r="K582">
        <f>20*4.326</f>
        <v>86.52</v>
      </c>
      <c r="L582">
        <f>20*4.326</f>
        <v>86.52</v>
      </c>
    </row>
    <row r="583" spans="1:21" x14ac:dyDescent="0.2">
      <c r="A583" t="s">
        <v>783</v>
      </c>
      <c r="B583" t="s">
        <v>787</v>
      </c>
      <c r="C583">
        <f>SUM(Table1[[#This Row],[1]:[62]])</f>
        <v>610.77600000000007</v>
      </c>
      <c r="D583">
        <f>10*5.412</f>
        <v>54.12</v>
      </c>
      <c r="E583">
        <f>11*5.412</f>
        <v>59.531999999999996</v>
      </c>
      <c r="F583">
        <f>12*5.412</f>
        <v>64.944000000000003</v>
      </c>
      <c r="G583">
        <f>12*6.174</f>
        <v>74.088000000000008</v>
      </c>
      <c r="H583">
        <f>11*6.174</f>
        <v>67.914000000000001</v>
      </c>
      <c r="I583">
        <f>12*6.174</f>
        <v>74.088000000000008</v>
      </c>
      <c r="J583">
        <f>12*6.174</f>
        <v>74.088000000000008</v>
      </c>
      <c r="K583">
        <f>12*6.174</f>
        <v>74.088000000000008</v>
      </c>
      <c r="L583">
        <f>11*6.174</f>
        <v>67.914000000000001</v>
      </c>
    </row>
    <row r="584" spans="1:21" x14ac:dyDescent="0.2">
      <c r="A584" t="s">
        <v>391</v>
      </c>
      <c r="B584" t="s">
        <v>420</v>
      </c>
      <c r="C584">
        <f>SUM(Table1[[#This Row],[1]:[62]])</f>
        <v>604.28600000000006</v>
      </c>
      <c r="D584">
        <f>20*2.039</f>
        <v>40.78</v>
      </c>
      <c r="E584">
        <f>20*2.039</f>
        <v>40.78</v>
      </c>
      <c r="F584">
        <f>23*2.039</f>
        <v>46.897000000000006</v>
      </c>
      <c r="G584">
        <f>14*4.003</f>
        <v>56.042000000000002</v>
      </c>
      <c r="H584">
        <f>14*4.003</f>
        <v>56.042000000000002</v>
      </c>
      <c r="I584">
        <f>3*4.003</f>
        <v>12.009</v>
      </c>
      <c r="J584">
        <f>22*2.64</f>
        <v>58.080000000000005</v>
      </c>
      <c r="K584">
        <f>20*2.64</f>
        <v>52.800000000000004</v>
      </c>
      <c r="L584">
        <f>23*2.64</f>
        <v>60.720000000000006</v>
      </c>
      <c r="M584">
        <f>14*3.916</f>
        <v>54.823999999999998</v>
      </c>
      <c r="N584">
        <f>14*3.916</f>
        <v>54.823999999999998</v>
      </c>
      <c r="O584">
        <f>18*3.916</f>
        <v>70.488</v>
      </c>
    </row>
    <row r="585" spans="1:21" x14ac:dyDescent="0.2">
      <c r="A585" t="s">
        <v>1171</v>
      </c>
      <c r="B585" t="s">
        <v>1176</v>
      </c>
      <c r="C585">
        <f>SUM(Table1[[#This Row],[1]:[62]])</f>
        <v>599.57399999999996</v>
      </c>
      <c r="D585">
        <f>11*4.025</f>
        <v>44.275000000000006</v>
      </c>
      <c r="E585">
        <f>11*4.025</f>
        <v>44.275000000000006</v>
      </c>
      <c r="F585">
        <f>10*4.025</f>
        <v>40.25</v>
      </c>
      <c r="G585">
        <f>3*2.35</f>
        <v>7.0500000000000007</v>
      </c>
      <c r="H585">
        <f>17*2.35</f>
        <v>39.950000000000003</v>
      </c>
      <c r="I585">
        <f>18*2.35</f>
        <v>42.300000000000004</v>
      </c>
      <c r="J585">
        <f>16*1.95</f>
        <v>31.2</v>
      </c>
      <c r="K585">
        <f>18*1.95</f>
        <v>35.1</v>
      </c>
      <c r="L585">
        <f>25*1.826</f>
        <v>45.65</v>
      </c>
      <c r="M585">
        <f>23*1.826</f>
        <v>41.998000000000005</v>
      </c>
      <c r="N585">
        <f>1*1.826</f>
        <v>1.8260000000000001</v>
      </c>
      <c r="O585">
        <f>15*2.3</f>
        <v>34.5</v>
      </c>
      <c r="P585">
        <f>14*2.3</f>
        <v>32.199999999999996</v>
      </c>
      <c r="Q585">
        <f>13*2.3</f>
        <v>29.9</v>
      </c>
      <c r="R585">
        <f>15*2.15</f>
        <v>32.25</v>
      </c>
      <c r="S585">
        <f>13*2.15</f>
        <v>27.95</v>
      </c>
      <c r="T585">
        <f>16*2.15</f>
        <v>34.4</v>
      </c>
      <c r="U585">
        <f>15*2.3</f>
        <v>34.5</v>
      </c>
    </row>
    <row r="586" spans="1:21" x14ac:dyDescent="0.2">
      <c r="A586" t="s">
        <v>464</v>
      </c>
      <c r="B586" t="s">
        <v>1183</v>
      </c>
      <c r="C586">
        <f>SUM(Table1[[#This Row],[1]:[62]])</f>
        <v>592.20700000000011</v>
      </c>
      <c r="D586">
        <f>11*4.025</f>
        <v>44.275000000000006</v>
      </c>
      <c r="E586">
        <f>11*4.025</f>
        <v>44.275000000000006</v>
      </c>
      <c r="F586">
        <f>13*4.025</f>
        <v>52.325000000000003</v>
      </c>
      <c r="G586">
        <f>17*2.35</f>
        <v>39.950000000000003</v>
      </c>
      <c r="H586">
        <f>18*2.35</f>
        <v>42.300000000000004</v>
      </c>
      <c r="I586">
        <f>18*2.35</f>
        <v>42.300000000000004</v>
      </c>
      <c r="J586">
        <f>16*1.95</f>
        <v>31.2</v>
      </c>
      <c r="K586">
        <f>18*1.95</f>
        <v>35.1</v>
      </c>
      <c r="L586">
        <f>25*1.826</f>
        <v>45.65</v>
      </c>
      <c r="M586">
        <f>23*1.826</f>
        <v>41.998000000000005</v>
      </c>
      <c r="N586">
        <f>9*1.826</f>
        <v>16.434000000000001</v>
      </c>
      <c r="O586">
        <f>14*2.3</f>
        <v>32.199999999999996</v>
      </c>
      <c r="P586">
        <f>12*2.3</f>
        <v>27.599999999999998</v>
      </c>
      <c r="Q586">
        <f>14*2.3</f>
        <v>32.199999999999996</v>
      </c>
      <c r="R586">
        <f>14*2.3</f>
        <v>32.199999999999996</v>
      </c>
      <c r="S586">
        <f>14*2.3</f>
        <v>32.199999999999996</v>
      </c>
    </row>
    <row r="587" spans="1:21" x14ac:dyDescent="0.2">
      <c r="A587" t="s">
        <v>1010</v>
      </c>
      <c r="B587" t="s">
        <v>1018</v>
      </c>
      <c r="C587">
        <f>SUM(Table1[[#This Row],[1]:[62]])</f>
        <v>590.84900000000005</v>
      </c>
      <c r="D587">
        <f>1*4.003</f>
        <v>4.0030000000000001</v>
      </c>
      <c r="E587">
        <f>18*4.003</f>
        <v>72.054000000000002</v>
      </c>
      <c r="F587">
        <f>14*4.003</f>
        <v>56.042000000000002</v>
      </c>
      <c r="G587">
        <f>25*2.874</f>
        <v>71.850000000000009</v>
      </c>
      <c r="H587">
        <f>25*2.874</f>
        <v>71.850000000000009</v>
      </c>
      <c r="I587">
        <f>20*2.897</f>
        <v>57.94</v>
      </c>
      <c r="J587">
        <f>20*2.897</f>
        <v>57.94</v>
      </c>
      <c r="K587">
        <f>15*4.426</f>
        <v>66.39</v>
      </c>
      <c r="L587">
        <f>15*4.426</f>
        <v>66.39</v>
      </c>
      <c r="M587">
        <f>15*4.426</f>
        <v>66.39</v>
      </c>
    </row>
    <row r="588" spans="1:21" x14ac:dyDescent="0.2">
      <c r="A588" t="s">
        <v>480</v>
      </c>
      <c r="B588" t="s">
        <v>507</v>
      </c>
      <c r="C588">
        <f>SUM(Table1[[#This Row],[1]:[62]])</f>
        <v>587.45899999999995</v>
      </c>
      <c r="D588">
        <f>7*5.451</f>
        <v>38.156999999999996</v>
      </c>
      <c r="E588">
        <f>16*5.451</f>
        <v>87.215999999999994</v>
      </c>
      <c r="F588">
        <f>16*4.318</f>
        <v>69.087999999999994</v>
      </c>
      <c r="G588">
        <f>17*4.318</f>
        <v>73.405999999999992</v>
      </c>
      <c r="H588">
        <f>17*4.318</f>
        <v>73.405999999999992</v>
      </c>
      <c r="I588">
        <f>17*4.318</f>
        <v>73.405999999999992</v>
      </c>
      <c r="J588">
        <f>18*3.26</f>
        <v>58.679999999999993</v>
      </c>
      <c r="K588">
        <f>21*3.26</f>
        <v>68.459999999999994</v>
      </c>
      <c r="L588">
        <f>14*3.26</f>
        <v>45.64</v>
      </c>
    </row>
    <row r="589" spans="1:21" x14ac:dyDescent="0.2">
      <c r="A589" t="s">
        <v>1159</v>
      </c>
      <c r="B589" t="s">
        <v>1160</v>
      </c>
      <c r="C589">
        <f>SUM(Table1[[#This Row],[1]:[62]])</f>
        <v>576.91600000000005</v>
      </c>
      <c r="D589">
        <f>14*2.15</f>
        <v>30.099999999999998</v>
      </c>
      <c r="E589">
        <f>16*2.15</f>
        <v>34.4</v>
      </c>
      <c r="F589">
        <f>1*2.15</f>
        <v>2.15</v>
      </c>
      <c r="G589">
        <f>11*4.025</f>
        <v>44.275000000000006</v>
      </c>
      <c r="H589">
        <f>11*4.025</f>
        <v>44.275000000000006</v>
      </c>
      <c r="I589">
        <f>14*4.025</f>
        <v>56.350000000000009</v>
      </c>
      <c r="J589">
        <f>18*2.35</f>
        <v>42.300000000000004</v>
      </c>
      <c r="K589">
        <f>18*2.35</f>
        <v>42.300000000000004</v>
      </c>
      <c r="L589">
        <f>5*1.75</f>
        <v>8.75</v>
      </c>
      <c r="M589">
        <f>15*1.75</f>
        <v>26.25</v>
      </c>
      <c r="N589">
        <f>19*1.75</f>
        <v>33.25</v>
      </c>
      <c r="O589">
        <f>26*1.826</f>
        <v>47.475999999999999</v>
      </c>
      <c r="P589">
        <f>23*1.826</f>
        <v>41.998000000000005</v>
      </c>
      <c r="Q589">
        <f>17*1.826</f>
        <v>31.042000000000002</v>
      </c>
      <c r="R589">
        <f>15*2.3</f>
        <v>34.5</v>
      </c>
      <c r="S589">
        <f>14*2.3</f>
        <v>32.199999999999996</v>
      </c>
      <c r="T589">
        <f>11*2.3</f>
        <v>25.299999999999997</v>
      </c>
    </row>
    <row r="590" spans="1:21" x14ac:dyDescent="0.2">
      <c r="A590" t="s">
        <v>31</v>
      </c>
      <c r="B590" t="s">
        <v>32</v>
      </c>
      <c r="C590">
        <f>SUM(Table1[[#This Row],[1]:[62]])</f>
        <v>573.53399999999999</v>
      </c>
      <c r="D590">
        <f>10*4.95</f>
        <v>49.5</v>
      </c>
      <c r="E590">
        <f>12*4.95</f>
        <v>59.400000000000006</v>
      </c>
      <c r="F590">
        <f>12*4.95</f>
        <v>59.400000000000006</v>
      </c>
      <c r="G590">
        <f>16*3.41</f>
        <v>54.56</v>
      </c>
      <c r="H590">
        <f>14*3.41</f>
        <v>47.74</v>
      </c>
      <c r="I590">
        <f>7*3.41</f>
        <v>23.87</v>
      </c>
      <c r="J590">
        <f>15*4.448</f>
        <v>66.72</v>
      </c>
      <c r="K590">
        <f>12*4.448</f>
        <v>53.376000000000005</v>
      </c>
      <c r="L590">
        <f>11*4.448</f>
        <v>48.928000000000004</v>
      </c>
      <c r="M590">
        <f>12*3.93</f>
        <v>47.160000000000004</v>
      </c>
      <c r="N590">
        <f>2*3.93</f>
        <v>7.86</v>
      </c>
      <c r="O590">
        <f>14*3.93</f>
        <v>55.02</v>
      </c>
    </row>
    <row r="591" spans="1:21" x14ac:dyDescent="0.2">
      <c r="A591" t="s">
        <v>73</v>
      </c>
      <c r="B591" t="s">
        <v>853</v>
      </c>
      <c r="C591">
        <f>SUM(Table1[[#This Row],[1]:[62]])</f>
        <v>569.16999999999996</v>
      </c>
      <c r="D591">
        <f>11*4.426</f>
        <v>48.686</v>
      </c>
      <c r="E591">
        <f>10*4.426</f>
        <v>44.260000000000005</v>
      </c>
      <c r="F591">
        <f>17*4.426</f>
        <v>75.242000000000004</v>
      </c>
      <c r="G591">
        <f>4*6.515</f>
        <v>26.06</v>
      </c>
      <c r="H591">
        <f>17*3.634</f>
        <v>61.777999999999999</v>
      </c>
      <c r="I591">
        <f>2*3.634</f>
        <v>7.2679999999999998</v>
      </c>
      <c r="J591">
        <f>12*3.634</f>
        <v>43.607999999999997</v>
      </c>
      <c r="K591">
        <f>21*3.621</f>
        <v>76.040999999999997</v>
      </c>
      <c r="L591">
        <f>18*3.621</f>
        <v>65.177999999999997</v>
      </c>
      <c r="M591">
        <f>13*5.263</f>
        <v>68.418999999999997</v>
      </c>
      <c r="N591">
        <f>10*5.263</f>
        <v>52.629999999999995</v>
      </c>
    </row>
    <row r="592" spans="1:21" x14ac:dyDescent="0.2">
      <c r="A592" t="s">
        <v>761</v>
      </c>
      <c r="B592" t="s">
        <v>762</v>
      </c>
      <c r="C592">
        <f>SUM(Table1[[#This Row],[1]:[62]])</f>
        <v>565.82499999999993</v>
      </c>
      <c r="D592">
        <f>19*3.909</f>
        <v>74.271000000000001</v>
      </c>
      <c r="E592">
        <f>19*3.909</f>
        <v>74.271000000000001</v>
      </c>
      <c r="F592">
        <f>1*3.909</f>
        <v>3.9089999999999998</v>
      </c>
      <c r="G592">
        <f>20*3.909</f>
        <v>78.179999999999993</v>
      </c>
      <c r="H592">
        <f>18*3.909</f>
        <v>70.361999999999995</v>
      </c>
      <c r="I592">
        <f>16*3.909</f>
        <v>62.543999999999997</v>
      </c>
      <c r="J592">
        <f>15*4.304</f>
        <v>64.56</v>
      </c>
      <c r="K592">
        <f>17*4.304</f>
        <v>73.168000000000006</v>
      </c>
      <c r="L592">
        <f>15*4.304</f>
        <v>64.56</v>
      </c>
    </row>
    <row r="593" spans="1:22" x14ac:dyDescent="0.2">
      <c r="A593" t="s">
        <v>286</v>
      </c>
      <c r="B593" t="s">
        <v>800</v>
      </c>
      <c r="C593">
        <f>SUM(Table1[[#This Row],[1]:[62]])</f>
        <v>558.2589999999999</v>
      </c>
      <c r="D593">
        <f>13*5.543</f>
        <v>72.058999999999997</v>
      </c>
      <c r="E593">
        <f>12*5.543</f>
        <v>66.516000000000005</v>
      </c>
      <c r="F593">
        <f>13*5.543</f>
        <v>72.058999999999997</v>
      </c>
      <c r="G593">
        <f>13*5.39</f>
        <v>70.069999999999993</v>
      </c>
      <c r="H593">
        <f>14*5.39</f>
        <v>75.459999999999994</v>
      </c>
      <c r="I593">
        <f>13*5.39</f>
        <v>70.069999999999993</v>
      </c>
      <c r="J593">
        <f>13*5.281</f>
        <v>68.652999999999992</v>
      </c>
      <c r="K593">
        <f>12*5.281</f>
        <v>63.372</v>
      </c>
    </row>
    <row r="594" spans="1:22" x14ac:dyDescent="0.2">
      <c r="A594" t="s">
        <v>781</v>
      </c>
      <c r="B594" t="s">
        <v>1436</v>
      </c>
      <c r="C594">
        <f>SUM(Table1[[#This Row],[1]:[62]])</f>
        <v>556.73400000000004</v>
      </c>
      <c r="D594">
        <f>12*5.412</f>
        <v>64.944000000000003</v>
      </c>
      <c r="E594">
        <f>3*5.412</f>
        <v>16.236000000000001</v>
      </c>
      <c r="F594">
        <f>4*5.412</f>
        <v>21.648</v>
      </c>
      <c r="G594">
        <f>12*5.412</f>
        <v>64.944000000000003</v>
      </c>
      <c r="H594">
        <f>12*6.174</f>
        <v>74.088000000000008</v>
      </c>
      <c r="I594">
        <f>11*6.174</f>
        <v>67.914000000000001</v>
      </c>
      <c r="J594">
        <f>12*6.174</f>
        <v>74.088000000000008</v>
      </c>
      <c r="K594">
        <f>12*6.174</f>
        <v>74.088000000000008</v>
      </c>
      <c r="L594">
        <f>12*6.174</f>
        <v>74.088000000000008</v>
      </c>
      <c r="M594">
        <f>4*6.174</f>
        <v>24.696000000000002</v>
      </c>
    </row>
    <row r="595" spans="1:22" x14ac:dyDescent="0.2">
      <c r="B595" t="s">
        <v>912</v>
      </c>
      <c r="C595">
        <f>SUM(Table1[[#This Row],[1]:[62]])</f>
        <v>552.51599999999996</v>
      </c>
      <c r="D595">
        <f>15*4.563</f>
        <v>68.444999999999993</v>
      </c>
      <c r="E595">
        <f>15*4.563</f>
        <v>68.444999999999993</v>
      </c>
      <c r="F595">
        <f>13*5.807</f>
        <v>75.491</v>
      </c>
      <c r="G595">
        <f>12*5.807</f>
        <v>69.683999999999997</v>
      </c>
      <c r="H595">
        <f>15*4.563</f>
        <v>68.444999999999993</v>
      </c>
      <c r="I595">
        <f>15*4.563</f>
        <v>68.444999999999993</v>
      </c>
      <c r="J595">
        <f>13*5.807</f>
        <v>75.491</v>
      </c>
      <c r="K595">
        <f>10*5.807</f>
        <v>58.070000000000007</v>
      </c>
    </row>
    <row r="596" spans="1:22" x14ac:dyDescent="0.2">
      <c r="A596" t="s">
        <v>472</v>
      </c>
      <c r="B596" t="s">
        <v>503</v>
      </c>
      <c r="C596">
        <f>SUM(Table1[[#This Row],[1]:[62]])</f>
        <v>543.18299999999999</v>
      </c>
      <c r="D596">
        <f>12*5.451</f>
        <v>65.411999999999992</v>
      </c>
      <c r="E596">
        <f>13*5.451</f>
        <v>70.863</v>
      </c>
      <c r="F596">
        <f>16*5.451</f>
        <v>87.215999999999994</v>
      </c>
      <c r="G596">
        <f>12*5.451</f>
        <v>65.411999999999992</v>
      </c>
      <c r="H596">
        <f>18*3.26</f>
        <v>58.679999999999993</v>
      </c>
      <c r="I596">
        <f>21*3.26</f>
        <v>68.459999999999994</v>
      </c>
      <c r="J596">
        <f>19*3.26</f>
        <v>61.94</v>
      </c>
      <c r="K596">
        <f>20*3.26</f>
        <v>65.199999999999989</v>
      </c>
    </row>
    <row r="597" spans="1:22" x14ac:dyDescent="0.2">
      <c r="A597" t="s">
        <v>475</v>
      </c>
      <c r="B597" t="s">
        <v>476</v>
      </c>
      <c r="C597">
        <f>SUM(Table1[[#This Row],[1]:[62]])</f>
        <v>537.73199999999997</v>
      </c>
      <c r="D597">
        <f>12*5.451</f>
        <v>65.411999999999992</v>
      </c>
      <c r="E597">
        <f>13*5.451</f>
        <v>70.863</v>
      </c>
      <c r="F597">
        <f>16*5.451</f>
        <v>87.215999999999994</v>
      </c>
      <c r="G597">
        <f>11*5.451</f>
        <v>59.960999999999999</v>
      </c>
      <c r="H597">
        <f>18*3.26</f>
        <v>58.679999999999993</v>
      </c>
      <c r="I597">
        <f>21*3.26</f>
        <v>68.459999999999994</v>
      </c>
      <c r="J597">
        <f>19*3.26</f>
        <v>61.94</v>
      </c>
      <c r="K597">
        <f>20*3.26</f>
        <v>65.199999999999989</v>
      </c>
    </row>
    <row r="598" spans="1:22" x14ac:dyDescent="0.2">
      <c r="A598" t="s">
        <v>44</v>
      </c>
      <c r="B598" t="s">
        <v>1437</v>
      </c>
      <c r="C598">
        <f>SUM(Table1[[#This Row],[1]:[62]])</f>
        <v>537.11500000000001</v>
      </c>
      <c r="D598">
        <f>12*4.428</f>
        <v>53.135999999999996</v>
      </c>
      <c r="E598">
        <f>13*4.428</f>
        <v>57.564</v>
      </c>
      <c r="F598">
        <f>12*4.428</f>
        <v>53.135999999999996</v>
      </c>
      <c r="G598">
        <f>15*4.653</f>
        <v>69.794999999999987</v>
      </c>
      <c r="H598">
        <f>11*4.653</f>
        <v>51.182999999999993</v>
      </c>
      <c r="I598">
        <f>19*4.653</f>
        <v>88.406999999999996</v>
      </c>
      <c r="J598">
        <f>13*4.313</f>
        <v>56.068999999999996</v>
      </c>
      <c r="K598">
        <f>9*4.313</f>
        <v>38.817</v>
      </c>
      <c r="L598">
        <f>16*4.313</f>
        <v>69.007999999999996</v>
      </c>
    </row>
    <row r="599" spans="1:22" x14ac:dyDescent="0.2">
      <c r="A599" t="s">
        <v>592</v>
      </c>
      <c r="B599" t="s">
        <v>593</v>
      </c>
      <c r="C599">
        <f>SUM(Table1[[#This Row],[1]:[62]])</f>
        <v>534.60899999999992</v>
      </c>
      <c r="D599">
        <f>19*2.3</f>
        <v>43.699999999999996</v>
      </c>
      <c r="E599">
        <f>21*2.3</f>
        <v>48.3</v>
      </c>
      <c r="F599">
        <f>14*3.712</f>
        <v>51.968000000000004</v>
      </c>
      <c r="G599">
        <f>16*3.712</f>
        <v>59.392000000000003</v>
      </c>
      <c r="H599">
        <f>16*3.712</f>
        <v>59.392000000000003</v>
      </c>
      <c r="I599">
        <f>15*3.712</f>
        <v>55.68</v>
      </c>
      <c r="J599">
        <f>13*5.543</f>
        <v>72.058999999999997</v>
      </c>
      <c r="K599">
        <f>13*5.543</f>
        <v>72.058999999999997</v>
      </c>
      <c r="L599">
        <f>13*5.543</f>
        <v>72.058999999999997</v>
      </c>
    </row>
    <row r="600" spans="1:22" x14ac:dyDescent="0.2">
      <c r="A600" t="s">
        <v>390</v>
      </c>
      <c r="B600" t="s">
        <v>414</v>
      </c>
      <c r="C600">
        <f>SUM(Table1[[#This Row],[1]:[62]])</f>
        <v>531.11</v>
      </c>
      <c r="D600">
        <f>9*5.891</f>
        <v>53.018999999999998</v>
      </c>
      <c r="E600">
        <f>9*5.891</f>
        <v>53.018999999999998</v>
      </c>
      <c r="F600">
        <f>11*5.891</f>
        <v>64.801000000000002</v>
      </c>
      <c r="G600">
        <f>14*4.003</f>
        <v>56.042000000000002</v>
      </c>
      <c r="H600">
        <f>14*4.003</f>
        <v>56.042000000000002</v>
      </c>
      <c r="I600">
        <f>17*4.003</f>
        <v>68.051000000000002</v>
      </c>
      <c r="J600">
        <f>14*3.916</f>
        <v>54.823999999999998</v>
      </c>
      <c r="K600">
        <f>14*3.916</f>
        <v>54.823999999999998</v>
      </c>
      <c r="L600">
        <f>18*3.916</f>
        <v>70.488</v>
      </c>
    </row>
    <row r="601" spans="1:22" x14ac:dyDescent="0.2">
      <c r="A601" t="s">
        <v>393</v>
      </c>
      <c r="B601" t="s">
        <v>421</v>
      </c>
      <c r="C601">
        <f>SUM(Table1[[#This Row],[1]:[62]])</f>
        <v>529.23099999999999</v>
      </c>
      <c r="D601">
        <f>14*4.003</f>
        <v>56.042000000000002</v>
      </c>
      <c r="E601">
        <f>14*4.003</f>
        <v>56.042000000000002</v>
      </c>
      <c r="F601">
        <f>17*4.003</f>
        <v>68.051000000000002</v>
      </c>
      <c r="G601">
        <f>22*2.64</f>
        <v>58.080000000000005</v>
      </c>
      <c r="H601">
        <f>19*2.64</f>
        <v>50.160000000000004</v>
      </c>
      <c r="I601">
        <f>23*2.64</f>
        <v>60.720000000000006</v>
      </c>
      <c r="J601">
        <f>14*3.916</f>
        <v>54.823999999999998</v>
      </c>
      <c r="K601">
        <f>14*3.916</f>
        <v>54.823999999999998</v>
      </c>
      <c r="L601">
        <f>18*3.916</f>
        <v>70.488</v>
      </c>
    </row>
    <row r="602" spans="1:22" x14ac:dyDescent="0.2">
      <c r="A602" t="s">
        <v>792</v>
      </c>
      <c r="B602" t="s">
        <v>793</v>
      </c>
      <c r="C602">
        <f>SUM(Table1[[#This Row],[1]:[62]])</f>
        <v>527.38400000000001</v>
      </c>
      <c r="D602">
        <f>15*4.554</f>
        <v>68.31</v>
      </c>
      <c r="E602">
        <f>14*4.554</f>
        <v>63.756</v>
      </c>
      <c r="F602">
        <f>15*4.554</f>
        <v>68.31</v>
      </c>
      <c r="G602">
        <f>14*3.754</f>
        <v>52.555999999999997</v>
      </c>
      <c r="H602">
        <f>17*3.754</f>
        <v>63.817999999999998</v>
      </c>
      <c r="I602">
        <f>13*5.543</f>
        <v>72.058999999999997</v>
      </c>
      <c r="J602">
        <f>12*5.543</f>
        <v>66.516000000000005</v>
      </c>
      <c r="K602">
        <f>13*5.543</f>
        <v>72.058999999999997</v>
      </c>
    </row>
    <row r="603" spans="1:22" x14ac:dyDescent="0.2">
      <c r="A603" t="s">
        <v>33</v>
      </c>
      <c r="B603" t="s">
        <v>34</v>
      </c>
      <c r="C603">
        <f>SUM(Table1[[#This Row],[1]:[62]])</f>
        <v>523.66000000000008</v>
      </c>
      <c r="D603">
        <f>12*4.95</f>
        <v>59.400000000000006</v>
      </c>
      <c r="E603">
        <f>13*4.95</f>
        <v>64.350000000000009</v>
      </c>
      <c r="F603">
        <f>13*4.95</f>
        <v>64.350000000000009</v>
      </c>
      <c r="G603">
        <f>18*3.41</f>
        <v>61.38</v>
      </c>
      <c r="H603">
        <f>14*3.41</f>
        <v>47.74</v>
      </c>
      <c r="I603">
        <f>18*3.41</f>
        <v>61.38</v>
      </c>
      <c r="J603">
        <f>13*3.93</f>
        <v>51.09</v>
      </c>
      <c r="K603">
        <f>14*3.93</f>
        <v>55.02</v>
      </c>
      <c r="L603">
        <f>15*3.93</f>
        <v>58.95</v>
      </c>
    </row>
    <row r="604" spans="1:22" x14ac:dyDescent="0.2">
      <c r="A604" t="s">
        <v>684</v>
      </c>
      <c r="B604" t="s">
        <v>708</v>
      </c>
      <c r="C604">
        <f>SUM(Table1[[#This Row],[1]:[62]])</f>
        <v>522.61900000000003</v>
      </c>
      <c r="D604">
        <f>4*4.563</f>
        <v>18.251999999999999</v>
      </c>
      <c r="E604">
        <f>10*5.807</f>
        <v>58.070000000000007</v>
      </c>
      <c r="F604">
        <f>11*5.807</f>
        <v>63.877000000000002</v>
      </c>
      <c r="G604">
        <f>17*3.587</f>
        <v>60.979000000000006</v>
      </c>
      <c r="H604">
        <f>17*3.587</f>
        <v>60.979000000000006</v>
      </c>
      <c r="I604">
        <f>17*3.587</f>
        <v>60.979000000000006</v>
      </c>
      <c r="J604">
        <f>4*4.674</f>
        <v>18.696000000000002</v>
      </c>
      <c r="K604">
        <f>13*4.674</f>
        <v>60.762000000000008</v>
      </c>
      <c r="L604">
        <f>12*4.801</f>
        <v>57.612000000000002</v>
      </c>
      <c r="M604">
        <f>13*4.801</f>
        <v>62.413000000000004</v>
      </c>
    </row>
    <row r="605" spans="1:22" x14ac:dyDescent="0.2">
      <c r="A605" t="s">
        <v>1158</v>
      </c>
      <c r="B605" t="s">
        <v>1174</v>
      </c>
      <c r="C605">
        <f>SUM(Table1[[#This Row],[1]:[62]])</f>
        <v>522.50199999999995</v>
      </c>
      <c r="D605">
        <f>14*2.15</f>
        <v>30.099999999999998</v>
      </c>
      <c r="E605">
        <f>16*2.15</f>
        <v>34.4</v>
      </c>
      <c r="F605">
        <f>15*2.15</f>
        <v>32.25</v>
      </c>
      <c r="G605">
        <f>18*2.35</f>
        <v>42.300000000000004</v>
      </c>
      <c r="H605">
        <f>18*2.35</f>
        <v>42.300000000000004</v>
      </c>
      <c r="I605">
        <f>3*2.35</f>
        <v>7.0500000000000007</v>
      </c>
      <c r="J605">
        <f>16*1.75</f>
        <v>28</v>
      </c>
      <c r="K605">
        <f>15*1.75</f>
        <v>26.25</v>
      </c>
      <c r="L605">
        <f>19*1.75</f>
        <v>33.25</v>
      </c>
      <c r="M605">
        <f>23*1.826</f>
        <v>41.998000000000005</v>
      </c>
      <c r="N605">
        <f>4*1.826</f>
        <v>7.3040000000000003</v>
      </c>
      <c r="O605">
        <f>2*2.3</f>
        <v>4.5999999999999996</v>
      </c>
      <c r="P605">
        <f>14*2.3</f>
        <v>32.199999999999996</v>
      </c>
      <c r="Q605">
        <f>8*2.3</f>
        <v>18.399999999999999</v>
      </c>
      <c r="R605">
        <f>15*2.15</f>
        <v>32.25</v>
      </c>
      <c r="S605">
        <f>13*2.15</f>
        <v>27.95</v>
      </c>
      <c r="T605">
        <f>6*2.15</f>
        <v>12.899999999999999</v>
      </c>
      <c r="U605">
        <f>15*2.3</f>
        <v>34.5</v>
      </c>
      <c r="V605">
        <f>15*2.3</f>
        <v>34.5</v>
      </c>
    </row>
    <row r="606" spans="1:22" x14ac:dyDescent="0.2">
      <c r="A606" t="s">
        <v>1092</v>
      </c>
      <c r="B606" t="s">
        <v>1093</v>
      </c>
      <c r="C606">
        <f>SUM(Table1[[#This Row],[1]:[62]])</f>
        <v>521.64700000000005</v>
      </c>
      <c r="D606">
        <f>35*3.83</f>
        <v>134.05000000000001</v>
      </c>
      <c r="E606">
        <f>35*3.925</f>
        <v>137.375</v>
      </c>
      <c r="F606">
        <f>20*6.515</f>
        <v>130.29999999999998</v>
      </c>
      <c r="G606">
        <f>33*3.634</f>
        <v>119.922</v>
      </c>
    </row>
    <row r="607" spans="1:22" x14ac:dyDescent="0.2">
      <c r="A607" t="s">
        <v>466</v>
      </c>
      <c r="B607" t="s">
        <v>515</v>
      </c>
      <c r="C607">
        <f>SUM(Table1[[#This Row],[1]:[62]])</f>
        <v>513.25</v>
      </c>
      <c r="D607">
        <f>17*4.01</f>
        <v>68.17</v>
      </c>
      <c r="E607">
        <f>11*4.01</f>
        <v>44.11</v>
      </c>
      <c r="F607">
        <f>13*4.01</f>
        <v>52.129999999999995</v>
      </c>
      <c r="G607">
        <f>17*4.01</f>
        <v>68.17</v>
      </c>
      <c r="H607">
        <f>15*4.318</f>
        <v>64.77</v>
      </c>
      <c r="I607">
        <f>16*4.318</f>
        <v>69.087999999999994</v>
      </c>
      <c r="J607">
        <f>17*4.318</f>
        <v>73.405999999999992</v>
      </c>
      <c r="K607">
        <f>17*4.318</f>
        <v>73.405999999999992</v>
      </c>
    </row>
    <row r="608" spans="1:22" x14ac:dyDescent="0.2">
      <c r="A608" t="s">
        <v>698</v>
      </c>
      <c r="B608" t="s">
        <v>697</v>
      </c>
      <c r="C608">
        <f>SUM(Table1[[#This Row],[1]:[62]])</f>
        <v>512.43299999999999</v>
      </c>
      <c r="D608">
        <f>14*4.563</f>
        <v>63.881999999999998</v>
      </c>
      <c r="E608">
        <f>14*4.563</f>
        <v>63.881999999999998</v>
      </c>
      <c r="F608">
        <f>11*4.563</f>
        <v>50.192999999999998</v>
      </c>
      <c r="G608">
        <f>5*4.563</f>
        <v>22.814999999999998</v>
      </c>
      <c r="H608">
        <f>14*4.563</f>
        <v>63.881999999999998</v>
      </c>
      <c r="I608">
        <f>11*5.807</f>
        <v>63.877000000000002</v>
      </c>
      <c r="J608">
        <f>11*5.807</f>
        <v>63.877000000000002</v>
      </c>
      <c r="K608">
        <f>12*4.801</f>
        <v>57.612000000000002</v>
      </c>
      <c r="L608">
        <f>13*4.801</f>
        <v>62.413000000000004</v>
      </c>
    </row>
    <row r="609" spans="1:20" x14ac:dyDescent="0.2">
      <c r="A609" t="s">
        <v>1029</v>
      </c>
      <c r="B609" t="s">
        <v>1043</v>
      </c>
      <c r="C609">
        <f>SUM(Table1[[#This Row],[1]:[62]])</f>
        <v>510.97</v>
      </c>
      <c r="D609">
        <f>13*4.003</f>
        <v>52.039000000000001</v>
      </c>
      <c r="E609">
        <f>13*4.003</f>
        <v>52.039000000000001</v>
      </c>
      <c r="F609">
        <f>13*4.003</f>
        <v>52.039000000000001</v>
      </c>
      <c r="G609">
        <f>9*5.891</f>
        <v>53.018999999999998</v>
      </c>
      <c r="H609">
        <f>8*5.891</f>
        <v>47.128</v>
      </c>
      <c r="I609">
        <f>9*5.891</f>
        <v>53.018999999999998</v>
      </c>
      <c r="J609">
        <f>8*4.332</f>
        <v>34.655999999999999</v>
      </c>
      <c r="K609">
        <f>1*4.332</f>
        <v>4.3319999999999999</v>
      </c>
      <c r="L609">
        <f>9*4.332</f>
        <v>38.988</v>
      </c>
      <c r="M609">
        <f>8*5.891</f>
        <v>47.128</v>
      </c>
      <c r="N609">
        <f>7*5.891</f>
        <v>41.237000000000002</v>
      </c>
      <c r="O609">
        <f>6*5.891</f>
        <v>35.346000000000004</v>
      </c>
    </row>
    <row r="610" spans="1:20" x14ac:dyDescent="0.2">
      <c r="A610" t="s">
        <v>1031</v>
      </c>
      <c r="B610" t="s">
        <v>1060</v>
      </c>
      <c r="C610">
        <f>SUM(Table1[[#This Row],[1]:[62]])</f>
        <v>506.90800000000002</v>
      </c>
      <c r="D610">
        <f>10*4.778</f>
        <v>47.779999999999994</v>
      </c>
      <c r="E610">
        <f>10*4.778</f>
        <v>47.779999999999994</v>
      </c>
      <c r="F610">
        <f>7*4.778</f>
        <v>33.445999999999998</v>
      </c>
      <c r="G610">
        <f>8*5.891</f>
        <v>47.128</v>
      </c>
      <c r="H610">
        <f>7*5.891</f>
        <v>41.237000000000002</v>
      </c>
      <c r="I610">
        <f>6*5.891</f>
        <v>35.346000000000004</v>
      </c>
      <c r="J610">
        <f>10*3.916</f>
        <v>39.159999999999997</v>
      </c>
      <c r="K610">
        <f>13*3.916</f>
        <v>50.908000000000001</v>
      </c>
      <c r="L610">
        <f>11*4.003</f>
        <v>44.033000000000001</v>
      </c>
      <c r="M610">
        <f>12*4.003</f>
        <v>48.036000000000001</v>
      </c>
      <c r="N610">
        <f>8*4.003</f>
        <v>32.024000000000001</v>
      </c>
      <c r="O610">
        <f>10*4.003</f>
        <v>40.03</v>
      </c>
    </row>
    <row r="611" spans="1:20" x14ac:dyDescent="0.2">
      <c r="A611" t="s">
        <v>394</v>
      </c>
      <c r="B611" t="s">
        <v>422</v>
      </c>
      <c r="C611">
        <f>SUM(Table1[[#This Row],[1]:[62]])</f>
        <v>506.68199999999996</v>
      </c>
      <c r="D611">
        <f>13*5.891</f>
        <v>76.582999999999998</v>
      </c>
      <c r="E611">
        <f>14*5.891</f>
        <v>82.474000000000004</v>
      </c>
      <c r="F611">
        <f>13*5.39</f>
        <v>70.069999999999993</v>
      </c>
      <c r="G611">
        <f>14*5.39</f>
        <v>75.459999999999994</v>
      </c>
      <c r="H611">
        <f>13*5.39</f>
        <v>70.069999999999993</v>
      </c>
      <c r="I611">
        <f>13*5.281</f>
        <v>68.652999999999992</v>
      </c>
      <c r="J611">
        <f>12*5.281</f>
        <v>63.372</v>
      </c>
    </row>
    <row r="612" spans="1:20" x14ac:dyDescent="0.2">
      <c r="A612" t="s">
        <v>797</v>
      </c>
      <c r="B612" t="s">
        <v>806</v>
      </c>
      <c r="C612">
        <f>SUM(Table1[[#This Row],[1]:[62]])</f>
        <v>505.04899999999998</v>
      </c>
      <c r="D612">
        <f>14*4.554</f>
        <v>63.756</v>
      </c>
      <c r="E612">
        <f>13*4.554</f>
        <v>59.202000000000005</v>
      </c>
      <c r="F612">
        <f>15*4.554</f>
        <v>68.31</v>
      </c>
      <c r="G612">
        <f>10*3.754</f>
        <v>37.54</v>
      </c>
      <c r="H612">
        <f>16*3.754</f>
        <v>60.064</v>
      </c>
      <c r="I612">
        <f>13*5.543</f>
        <v>72.058999999999997</v>
      </c>
      <c r="J612">
        <f>13*5.543</f>
        <v>72.058999999999997</v>
      </c>
      <c r="K612">
        <f>13*5.543</f>
        <v>72.058999999999997</v>
      </c>
    </row>
    <row r="613" spans="1:20" x14ac:dyDescent="0.2">
      <c r="A613" t="s">
        <v>1101</v>
      </c>
      <c r="B613" t="s">
        <v>1102</v>
      </c>
      <c r="C613">
        <f>SUM(Table1[[#This Row],[1]:[62]])</f>
        <v>501.92999999999995</v>
      </c>
      <c r="D613">
        <f>10*4.563</f>
        <v>45.629999999999995</v>
      </c>
      <c r="E613">
        <f>12*4.563</f>
        <v>54.756</v>
      </c>
      <c r="F613">
        <f>10*4.563</f>
        <v>45.629999999999995</v>
      </c>
      <c r="G613">
        <f>12*4.563</f>
        <v>54.756</v>
      </c>
      <c r="H613">
        <f>10*4.563</f>
        <v>45.629999999999995</v>
      </c>
      <c r="I613">
        <f>12*4.563</f>
        <v>54.756</v>
      </c>
      <c r="J613">
        <f>10*4.563</f>
        <v>45.629999999999995</v>
      </c>
      <c r="K613">
        <f>12*4.563</f>
        <v>54.756</v>
      </c>
      <c r="L613">
        <f>10*4.563</f>
        <v>45.629999999999995</v>
      </c>
      <c r="M613">
        <f>12*4.563</f>
        <v>54.756</v>
      </c>
    </row>
    <row r="614" spans="1:20" x14ac:dyDescent="0.2">
      <c r="A614" t="s">
        <v>1114</v>
      </c>
      <c r="B614" t="s">
        <v>1115</v>
      </c>
      <c r="C614">
        <f>SUM(Table1[[#This Row],[1]:[62]])</f>
        <v>501.92999999999995</v>
      </c>
      <c r="D614">
        <f>10*4.563</f>
        <v>45.629999999999995</v>
      </c>
      <c r="E614">
        <f>12*4.563</f>
        <v>54.756</v>
      </c>
      <c r="F614">
        <f>10*4.563</f>
        <v>45.629999999999995</v>
      </c>
      <c r="G614">
        <f>12*4.563</f>
        <v>54.756</v>
      </c>
      <c r="H614">
        <f>10*4.563</f>
        <v>45.629999999999995</v>
      </c>
      <c r="I614">
        <f>12*4.563</f>
        <v>54.756</v>
      </c>
      <c r="J614">
        <f>10*4.563</f>
        <v>45.629999999999995</v>
      </c>
      <c r="K614">
        <f>12*4.563</f>
        <v>54.756</v>
      </c>
      <c r="L614">
        <f>10*4.563</f>
        <v>45.629999999999995</v>
      </c>
      <c r="M614">
        <f>12*4.563</f>
        <v>54.756</v>
      </c>
    </row>
    <row r="615" spans="1:20" x14ac:dyDescent="0.2">
      <c r="A615" t="s">
        <v>1099</v>
      </c>
      <c r="B615" t="s">
        <v>565</v>
      </c>
      <c r="C615">
        <f>SUM(Table1[[#This Row],[1]:[62]])</f>
        <v>501.92999999999995</v>
      </c>
      <c r="D615">
        <f>10*4.563</f>
        <v>45.629999999999995</v>
      </c>
      <c r="E615">
        <f>12*4.563</f>
        <v>54.756</v>
      </c>
      <c r="F615">
        <f>10*4.563</f>
        <v>45.629999999999995</v>
      </c>
      <c r="G615">
        <f>12*4.563</f>
        <v>54.756</v>
      </c>
      <c r="H615">
        <f>10*4.563</f>
        <v>45.629999999999995</v>
      </c>
      <c r="I615">
        <f>12*4.563</f>
        <v>54.756</v>
      </c>
      <c r="J615">
        <f>10*4.563</f>
        <v>45.629999999999995</v>
      </c>
      <c r="K615">
        <f>12*4.563</f>
        <v>54.756</v>
      </c>
      <c r="L615">
        <f>10*4.563</f>
        <v>45.629999999999995</v>
      </c>
      <c r="M615">
        <f>12*4.563</f>
        <v>54.756</v>
      </c>
    </row>
    <row r="616" spans="1:20" x14ac:dyDescent="0.2">
      <c r="A616" t="s">
        <v>1123</v>
      </c>
      <c r="B616" t="s">
        <v>1356</v>
      </c>
      <c r="C616">
        <f>SUM(Table1[[#This Row],[1]:[62]])</f>
        <v>501.92999999999995</v>
      </c>
      <c r="D616">
        <f>10*4.563</f>
        <v>45.629999999999995</v>
      </c>
      <c r="E616">
        <f>12*4.563</f>
        <v>54.756</v>
      </c>
      <c r="F616">
        <f>10*4.563</f>
        <v>45.629999999999995</v>
      </c>
      <c r="G616">
        <f>12*4.563</f>
        <v>54.756</v>
      </c>
      <c r="H616">
        <f>10*4.563</f>
        <v>45.629999999999995</v>
      </c>
      <c r="I616">
        <f>12*4.563</f>
        <v>54.756</v>
      </c>
      <c r="J616">
        <f>10*4.563</f>
        <v>45.629999999999995</v>
      </c>
      <c r="K616">
        <f>12*4.563</f>
        <v>54.756</v>
      </c>
      <c r="L616">
        <f>10*4.563</f>
        <v>45.629999999999995</v>
      </c>
      <c r="M616">
        <f>12*4.563</f>
        <v>54.756</v>
      </c>
    </row>
    <row r="617" spans="1:20" x14ac:dyDescent="0.2">
      <c r="B617" t="s">
        <v>914</v>
      </c>
      <c r="C617">
        <f>SUM(Table1[[#This Row],[1]:[62]])</f>
        <v>501.27599999999995</v>
      </c>
      <c r="D617">
        <f>4*3.703</f>
        <v>14.811999999999999</v>
      </c>
      <c r="E617">
        <f>17*3.703</f>
        <v>62.951000000000001</v>
      </c>
      <c r="F617">
        <f>15*4.563</f>
        <v>68.444999999999993</v>
      </c>
      <c r="G617">
        <f>15*4.563</f>
        <v>68.444999999999993</v>
      </c>
      <c r="H617">
        <f>2*4.563</f>
        <v>9.1259999999999994</v>
      </c>
      <c r="I617">
        <f>15*4.563</f>
        <v>68.444999999999993</v>
      </c>
      <c r="J617">
        <f>13*5.807</f>
        <v>75.491</v>
      </c>
      <c r="K617">
        <f>10*5.807</f>
        <v>58.070000000000007</v>
      </c>
      <c r="L617">
        <f>13*5.807</f>
        <v>75.491</v>
      </c>
    </row>
    <row r="618" spans="1:20" x14ac:dyDescent="0.2">
      <c r="A618" t="s">
        <v>1172</v>
      </c>
      <c r="B618" t="s">
        <v>1182</v>
      </c>
      <c r="C618">
        <f>SUM(Table1[[#This Row],[1]:[62]])</f>
        <v>499.06499999999994</v>
      </c>
      <c r="D618">
        <f>11*4.025</f>
        <v>44.275000000000006</v>
      </c>
      <c r="E618">
        <f>11*4.025</f>
        <v>44.275000000000006</v>
      </c>
      <c r="F618">
        <f>5*4.025</f>
        <v>20.125</v>
      </c>
      <c r="G618">
        <f>25*1.826</f>
        <v>45.65</v>
      </c>
      <c r="H618">
        <f>23*1.826</f>
        <v>41.998000000000005</v>
      </c>
      <c r="I618">
        <f>17*1.826</f>
        <v>31.042000000000002</v>
      </c>
      <c r="J618">
        <f>15*2.3</f>
        <v>34.5</v>
      </c>
      <c r="K618">
        <f>14*2.3</f>
        <v>32.199999999999996</v>
      </c>
      <c r="L618">
        <f>13*2.3</f>
        <v>29.9</v>
      </c>
      <c r="M618">
        <f>15*2.15</f>
        <v>32.25</v>
      </c>
      <c r="N618">
        <f>13*2.15</f>
        <v>27.95</v>
      </c>
      <c r="O618">
        <f>16*2.15</f>
        <v>34.4</v>
      </c>
      <c r="P618">
        <f>15*2.3</f>
        <v>34.5</v>
      </c>
      <c r="Q618">
        <f>15*2.3</f>
        <v>34.5</v>
      </c>
      <c r="R618">
        <f>5*2.3</f>
        <v>11.5</v>
      </c>
    </row>
    <row r="619" spans="1:20" x14ac:dyDescent="0.2">
      <c r="A619" t="s">
        <v>1121</v>
      </c>
      <c r="B619" t="s">
        <v>1122</v>
      </c>
      <c r="C619">
        <f>SUM(Table1[[#This Row],[1]:[62]])</f>
        <v>497.36699999999996</v>
      </c>
      <c r="D619">
        <f>9*4.563</f>
        <v>41.067</v>
      </c>
      <c r="E619">
        <f>12*4.563</f>
        <v>54.756</v>
      </c>
      <c r="F619">
        <f>10*4.563</f>
        <v>45.629999999999995</v>
      </c>
      <c r="G619">
        <f>12*4.563</f>
        <v>54.756</v>
      </c>
      <c r="H619">
        <f>10*4.563</f>
        <v>45.629999999999995</v>
      </c>
      <c r="I619">
        <f>12*4.563</f>
        <v>54.756</v>
      </c>
      <c r="J619">
        <f>10*4.563</f>
        <v>45.629999999999995</v>
      </c>
      <c r="K619">
        <f>12*4.563</f>
        <v>54.756</v>
      </c>
      <c r="L619">
        <f>10*4.563</f>
        <v>45.629999999999995</v>
      </c>
      <c r="M619">
        <f>12*4.563</f>
        <v>54.756</v>
      </c>
    </row>
    <row r="620" spans="1:20" x14ac:dyDescent="0.2">
      <c r="A620" t="s">
        <v>1098</v>
      </c>
      <c r="B620" t="s">
        <v>734</v>
      </c>
      <c r="C620">
        <f>SUM(Table1[[#This Row],[1]:[62]])</f>
        <v>497.36699999999996</v>
      </c>
      <c r="D620">
        <f>10*4.563</f>
        <v>45.629999999999995</v>
      </c>
      <c r="E620">
        <f>12*4.563</f>
        <v>54.756</v>
      </c>
      <c r="F620">
        <f>10*4.563</f>
        <v>45.629999999999995</v>
      </c>
      <c r="G620">
        <f>12*4.563</f>
        <v>54.756</v>
      </c>
      <c r="H620">
        <f>9*4.563</f>
        <v>41.067</v>
      </c>
      <c r="I620">
        <f>12*4.563</f>
        <v>54.756</v>
      </c>
      <c r="J620">
        <f>10*4.563</f>
        <v>45.629999999999995</v>
      </c>
      <c r="K620">
        <f>12*4.563</f>
        <v>54.756</v>
      </c>
      <c r="L620">
        <f>10*4.563</f>
        <v>45.629999999999995</v>
      </c>
      <c r="M620">
        <f>12*4.563</f>
        <v>54.756</v>
      </c>
    </row>
    <row r="621" spans="1:20" x14ac:dyDescent="0.2">
      <c r="A621" t="s">
        <v>1173</v>
      </c>
      <c r="B621" t="s">
        <v>1189</v>
      </c>
      <c r="C621">
        <f>SUM(Table1[[#This Row],[1]:[62]])</f>
        <v>497.19999999999993</v>
      </c>
      <c r="D621">
        <f>14*2.15</f>
        <v>30.099999999999998</v>
      </c>
      <c r="E621">
        <f>2*2.15</f>
        <v>4.3</v>
      </c>
      <c r="F621">
        <f>15*2.15</f>
        <v>32.25</v>
      </c>
      <c r="G621">
        <f>17*2.35</f>
        <v>39.950000000000003</v>
      </c>
      <c r="H621">
        <f>17*2.35</f>
        <v>39.950000000000003</v>
      </c>
      <c r="I621">
        <f>17*2.35</f>
        <v>39.950000000000003</v>
      </c>
      <c r="J621">
        <f>16*1.75</f>
        <v>28</v>
      </c>
      <c r="K621">
        <f>15*1.75</f>
        <v>26.25</v>
      </c>
      <c r="L621">
        <f>19*1.75</f>
        <v>33.25</v>
      </c>
      <c r="M621">
        <f>14*2.3</f>
        <v>32.199999999999996</v>
      </c>
      <c r="N621">
        <f>14*2.3</f>
        <v>32.199999999999996</v>
      </c>
      <c r="O621">
        <f>13*2.3</f>
        <v>29.9</v>
      </c>
      <c r="P621">
        <f>2*2.15</f>
        <v>4.3</v>
      </c>
      <c r="Q621">
        <f>13*2.15</f>
        <v>27.95</v>
      </c>
      <c r="R621">
        <f>15*2.15</f>
        <v>32.25</v>
      </c>
      <c r="S621">
        <f>14*2.3</f>
        <v>32.199999999999996</v>
      </c>
      <c r="T621">
        <f>14*2.3</f>
        <v>32.199999999999996</v>
      </c>
    </row>
    <row r="622" spans="1:20" x14ac:dyDescent="0.2">
      <c r="A622" t="s">
        <v>104</v>
      </c>
      <c r="B622" t="s">
        <v>894</v>
      </c>
      <c r="C622">
        <f>SUM(Table1[[#This Row],[1]:[62]])</f>
        <v>496.01600000000002</v>
      </c>
      <c r="D622">
        <f>20*4.226</f>
        <v>84.52</v>
      </c>
      <c r="E622">
        <f>18*4.226</f>
        <v>76.067999999999998</v>
      </c>
      <c r="F622">
        <f>14*7.004</f>
        <v>98.055999999999997</v>
      </c>
      <c r="G622">
        <f>12*7.004</f>
        <v>84.048000000000002</v>
      </c>
      <c r="H622">
        <f>17*4.259</f>
        <v>72.403000000000006</v>
      </c>
      <c r="I622">
        <f>19*4.259</f>
        <v>80.921000000000006</v>
      </c>
    </row>
    <row r="623" spans="1:20" x14ac:dyDescent="0.2">
      <c r="A623" t="s">
        <v>1119</v>
      </c>
      <c r="B623" t="s">
        <v>1120</v>
      </c>
      <c r="C623">
        <f>SUM(Table1[[#This Row],[1]:[62]])</f>
        <v>492.80399999999997</v>
      </c>
      <c r="D623">
        <f>8*4.563</f>
        <v>36.503999999999998</v>
      </c>
      <c r="E623">
        <f>12*4.563</f>
        <v>54.756</v>
      </c>
      <c r="F623">
        <f>10*4.563</f>
        <v>45.629999999999995</v>
      </c>
      <c r="G623">
        <f>12*4.563</f>
        <v>54.756</v>
      </c>
      <c r="H623">
        <f>10*4.563</f>
        <v>45.629999999999995</v>
      </c>
      <c r="I623">
        <f>12*4.563</f>
        <v>54.756</v>
      </c>
      <c r="J623">
        <f>10*4.563</f>
        <v>45.629999999999995</v>
      </c>
      <c r="K623">
        <f>12*4.563</f>
        <v>54.756</v>
      </c>
      <c r="L623">
        <f>10*4.563</f>
        <v>45.629999999999995</v>
      </c>
      <c r="M623">
        <f>12*4.563</f>
        <v>54.756</v>
      </c>
    </row>
    <row r="624" spans="1:20" x14ac:dyDescent="0.2">
      <c r="A624" t="s">
        <v>1117</v>
      </c>
      <c r="B624" t="s">
        <v>1118</v>
      </c>
      <c r="C624">
        <f>SUM(Table1[[#This Row],[1]:[62]])</f>
        <v>492.80399999999997</v>
      </c>
      <c r="D624">
        <f>10*4.563</f>
        <v>45.629999999999995</v>
      </c>
      <c r="E624">
        <f>12*4.563</f>
        <v>54.756</v>
      </c>
      <c r="F624">
        <f>10*4.563</f>
        <v>45.629999999999995</v>
      </c>
      <c r="G624">
        <f>12*4.563</f>
        <v>54.756</v>
      </c>
      <c r="H624">
        <f>10*4.563</f>
        <v>45.629999999999995</v>
      </c>
      <c r="I624">
        <f>12*4.563</f>
        <v>54.756</v>
      </c>
      <c r="J624">
        <f>8*4.563</f>
        <v>36.503999999999998</v>
      </c>
      <c r="K624">
        <f>12*4.563</f>
        <v>54.756</v>
      </c>
      <c r="L624">
        <f>10*4.563</f>
        <v>45.629999999999995</v>
      </c>
      <c r="M624">
        <f>12*4.563</f>
        <v>54.756</v>
      </c>
    </row>
    <row r="625" spans="1:14" x14ac:dyDescent="0.2">
      <c r="A625" t="s">
        <v>1100</v>
      </c>
      <c r="B625" t="s">
        <v>737</v>
      </c>
      <c r="C625">
        <f>SUM(Table1[[#This Row],[1]:[62]])</f>
        <v>492.80399999999997</v>
      </c>
      <c r="D625">
        <f>10*4.563</f>
        <v>45.629999999999995</v>
      </c>
      <c r="E625">
        <f>12*4.563</f>
        <v>54.756</v>
      </c>
      <c r="F625">
        <f>10*4.563</f>
        <v>45.629999999999995</v>
      </c>
      <c r="G625">
        <f>10*4.563</f>
        <v>45.629999999999995</v>
      </c>
      <c r="H625">
        <f>10*4.563</f>
        <v>45.629999999999995</v>
      </c>
      <c r="I625">
        <f>12*4.563</f>
        <v>54.756</v>
      </c>
      <c r="J625">
        <f>10*4.563</f>
        <v>45.629999999999995</v>
      </c>
      <c r="K625">
        <f>12*4.563</f>
        <v>54.756</v>
      </c>
      <c r="L625">
        <f>10*4.563</f>
        <v>45.629999999999995</v>
      </c>
      <c r="M625">
        <f>12*4.563</f>
        <v>54.756</v>
      </c>
    </row>
    <row r="626" spans="1:14" x14ac:dyDescent="0.2">
      <c r="A626" t="s">
        <v>1094</v>
      </c>
      <c r="B626" t="s">
        <v>1095</v>
      </c>
      <c r="C626">
        <f>SUM(Table1[[#This Row],[1]:[62]])</f>
        <v>490.255</v>
      </c>
      <c r="D626">
        <f>74*2.012</f>
        <v>148.88800000000001</v>
      </c>
      <c r="E626">
        <f>74*1.439</f>
        <v>106.486</v>
      </c>
      <c r="F626">
        <f>77*1.633</f>
        <v>125.741</v>
      </c>
      <c r="G626">
        <f>51*2.14</f>
        <v>109.14</v>
      </c>
    </row>
    <row r="627" spans="1:14" x14ac:dyDescent="0.2">
      <c r="A627" t="s">
        <v>1116</v>
      </c>
      <c r="B627" t="s">
        <v>674</v>
      </c>
      <c r="C627">
        <f>SUM(Table1[[#This Row],[1]:[62]])</f>
        <v>488.24099999999999</v>
      </c>
      <c r="D627">
        <f>10*4.563</f>
        <v>45.629999999999995</v>
      </c>
      <c r="E627">
        <f>12*4.563</f>
        <v>54.756</v>
      </c>
      <c r="F627">
        <f>10*4.563</f>
        <v>45.629999999999995</v>
      </c>
      <c r="G627">
        <f>11*4.563</f>
        <v>50.192999999999998</v>
      </c>
      <c r="H627">
        <f>8*4.563</f>
        <v>36.503999999999998</v>
      </c>
      <c r="I627">
        <f>12*4.563</f>
        <v>54.756</v>
      </c>
      <c r="J627">
        <f>10*4.563</f>
        <v>45.629999999999995</v>
      </c>
      <c r="K627">
        <f>12*4.563</f>
        <v>54.756</v>
      </c>
      <c r="L627">
        <f>10*4.563</f>
        <v>45.629999999999995</v>
      </c>
      <c r="M627">
        <f>12*4.563</f>
        <v>54.756</v>
      </c>
    </row>
    <row r="628" spans="1:14" x14ac:dyDescent="0.2">
      <c r="A628" t="s">
        <v>282</v>
      </c>
      <c r="B628" t="s">
        <v>829</v>
      </c>
      <c r="C628">
        <f>SUM(Table1[[#This Row],[1]:[62]])</f>
        <v>486.25</v>
      </c>
      <c r="D628">
        <f>19*3.957</f>
        <v>75.182999999999993</v>
      </c>
      <c r="E628">
        <f>22*3.957</f>
        <v>87.054000000000002</v>
      </c>
      <c r="F628">
        <f>15*5.263</f>
        <v>78.944999999999993</v>
      </c>
      <c r="G628">
        <f>16*5.263</f>
        <v>84.207999999999998</v>
      </c>
      <c r="H628">
        <f>21*3.83</f>
        <v>80.430000000000007</v>
      </c>
      <c r="I628">
        <f>21*3.83</f>
        <v>80.430000000000007</v>
      </c>
    </row>
    <row r="629" spans="1:14" x14ac:dyDescent="0.2">
      <c r="A629" t="s">
        <v>974</v>
      </c>
      <c r="B629" t="s">
        <v>975</v>
      </c>
      <c r="C629">
        <f>SUM(Table1[[#This Row],[1]:[62]])</f>
        <v>484.93099999999998</v>
      </c>
      <c r="D629">
        <f t="shared" ref="D629:D634" si="27">13*5.39</f>
        <v>70.069999999999993</v>
      </c>
      <c r="E629">
        <f t="shared" ref="E629:E634" si="28">14*5.39</f>
        <v>75.459999999999994</v>
      </c>
      <c r="F629">
        <f t="shared" ref="F629:F634" si="29">13*5.39</f>
        <v>70.069999999999993</v>
      </c>
      <c r="G629">
        <f t="shared" ref="G629:G634" si="30">13*5.281</f>
        <v>68.652999999999992</v>
      </c>
      <c r="H629">
        <f t="shared" ref="H629:H634" si="31">12*5.281</f>
        <v>63.372</v>
      </c>
      <c r="I629">
        <f t="shared" ref="I629:I634" si="32">14*5.281</f>
        <v>73.933999999999997</v>
      </c>
      <c r="J629">
        <f t="shared" ref="J629:J634" si="33">12*5.281</f>
        <v>63.372</v>
      </c>
    </row>
    <row r="630" spans="1:14" x14ac:dyDescent="0.2">
      <c r="A630" t="s">
        <v>969</v>
      </c>
      <c r="B630" t="s">
        <v>989</v>
      </c>
      <c r="C630">
        <f>SUM(Table1[[#This Row],[1]:[62]])</f>
        <v>484.93099999999998</v>
      </c>
      <c r="D630">
        <f t="shared" si="27"/>
        <v>70.069999999999993</v>
      </c>
      <c r="E630">
        <f t="shared" si="28"/>
        <v>75.459999999999994</v>
      </c>
      <c r="F630">
        <f t="shared" si="29"/>
        <v>70.069999999999993</v>
      </c>
      <c r="G630">
        <f t="shared" si="30"/>
        <v>68.652999999999992</v>
      </c>
      <c r="H630">
        <f t="shared" si="31"/>
        <v>63.372</v>
      </c>
      <c r="I630">
        <f t="shared" si="32"/>
        <v>73.933999999999997</v>
      </c>
      <c r="J630">
        <f t="shared" si="33"/>
        <v>63.372</v>
      </c>
    </row>
    <row r="631" spans="1:14" x14ac:dyDescent="0.2">
      <c r="A631" t="s">
        <v>519</v>
      </c>
      <c r="B631" t="s">
        <v>993</v>
      </c>
      <c r="C631">
        <f>SUM(Table1[[#This Row],[1]:[62]])</f>
        <v>484.93099999999998</v>
      </c>
      <c r="D631">
        <f t="shared" si="27"/>
        <v>70.069999999999993</v>
      </c>
      <c r="E631">
        <f t="shared" si="28"/>
        <v>75.459999999999994</v>
      </c>
      <c r="F631">
        <f t="shared" si="29"/>
        <v>70.069999999999993</v>
      </c>
      <c r="G631">
        <f t="shared" si="30"/>
        <v>68.652999999999992</v>
      </c>
      <c r="H631">
        <f t="shared" si="31"/>
        <v>63.372</v>
      </c>
      <c r="I631">
        <f t="shared" si="32"/>
        <v>73.933999999999997</v>
      </c>
      <c r="J631">
        <f t="shared" si="33"/>
        <v>63.372</v>
      </c>
    </row>
    <row r="632" spans="1:14" x14ac:dyDescent="0.2">
      <c r="A632" t="s">
        <v>315</v>
      </c>
      <c r="B632" t="s">
        <v>988</v>
      </c>
      <c r="C632">
        <f>SUM(Table1[[#This Row],[1]:[62]])</f>
        <v>484.93099999999998</v>
      </c>
      <c r="D632">
        <f t="shared" si="27"/>
        <v>70.069999999999993</v>
      </c>
      <c r="E632">
        <f t="shared" si="28"/>
        <v>75.459999999999994</v>
      </c>
      <c r="F632">
        <f t="shared" si="29"/>
        <v>70.069999999999993</v>
      </c>
      <c r="G632">
        <f t="shared" si="30"/>
        <v>68.652999999999992</v>
      </c>
      <c r="H632">
        <f t="shared" si="31"/>
        <v>63.372</v>
      </c>
      <c r="I632">
        <f t="shared" si="32"/>
        <v>73.933999999999997</v>
      </c>
      <c r="J632">
        <f t="shared" si="33"/>
        <v>63.372</v>
      </c>
    </row>
    <row r="633" spans="1:14" x14ac:dyDescent="0.2">
      <c r="A633" t="s">
        <v>977</v>
      </c>
      <c r="B633" t="s">
        <v>987</v>
      </c>
      <c r="C633">
        <f>SUM(Table1[[#This Row],[1]:[62]])</f>
        <v>484.93099999999998</v>
      </c>
      <c r="D633">
        <f t="shared" si="27"/>
        <v>70.069999999999993</v>
      </c>
      <c r="E633">
        <f t="shared" si="28"/>
        <v>75.459999999999994</v>
      </c>
      <c r="F633">
        <f t="shared" si="29"/>
        <v>70.069999999999993</v>
      </c>
      <c r="G633">
        <f t="shared" si="30"/>
        <v>68.652999999999992</v>
      </c>
      <c r="H633">
        <f t="shared" si="31"/>
        <v>63.372</v>
      </c>
      <c r="I633">
        <f t="shared" si="32"/>
        <v>73.933999999999997</v>
      </c>
      <c r="J633">
        <f t="shared" si="33"/>
        <v>63.372</v>
      </c>
    </row>
    <row r="634" spans="1:14" x14ac:dyDescent="0.2">
      <c r="A634" t="s">
        <v>970</v>
      </c>
      <c r="B634" t="s">
        <v>985</v>
      </c>
      <c r="C634">
        <f>SUM(Table1[[#This Row],[1]:[62]])</f>
        <v>484.93099999999998</v>
      </c>
      <c r="D634">
        <f t="shared" si="27"/>
        <v>70.069999999999993</v>
      </c>
      <c r="E634">
        <f t="shared" si="28"/>
        <v>75.459999999999994</v>
      </c>
      <c r="F634">
        <f t="shared" si="29"/>
        <v>70.069999999999993</v>
      </c>
      <c r="G634">
        <f t="shared" si="30"/>
        <v>68.652999999999992</v>
      </c>
      <c r="H634">
        <f t="shared" si="31"/>
        <v>63.372</v>
      </c>
      <c r="I634">
        <f t="shared" si="32"/>
        <v>73.933999999999997</v>
      </c>
      <c r="J634">
        <f t="shared" si="33"/>
        <v>63.372</v>
      </c>
    </row>
    <row r="635" spans="1:14" x14ac:dyDescent="0.2">
      <c r="A635" t="s">
        <v>460</v>
      </c>
      <c r="B635" t="s">
        <v>500</v>
      </c>
      <c r="C635">
        <f>SUM(Table1[[#This Row],[1]:[62]])</f>
        <v>480.13099999999997</v>
      </c>
      <c r="D635">
        <f>17*4.01</f>
        <v>68.17</v>
      </c>
      <c r="E635">
        <f>16*4.01</f>
        <v>64.16</v>
      </c>
      <c r="F635">
        <f>13*4.01</f>
        <v>52.129999999999995</v>
      </c>
      <c r="G635">
        <f>18*4.01</f>
        <v>72.179999999999993</v>
      </c>
      <c r="H635">
        <f>13*5.451</f>
        <v>70.863</v>
      </c>
      <c r="I635">
        <f>16*5.451</f>
        <v>87.215999999999994</v>
      </c>
      <c r="J635">
        <f>12*5.451</f>
        <v>65.411999999999992</v>
      </c>
    </row>
    <row r="636" spans="1:14" x14ac:dyDescent="0.2">
      <c r="A636" t="s">
        <v>1107</v>
      </c>
      <c r="B636" t="s">
        <v>14</v>
      </c>
      <c r="C636">
        <f>SUM(Table1[[#This Row],[1]:[62]])</f>
        <v>479.1149999999999</v>
      </c>
      <c r="D636">
        <f>10*4.563</f>
        <v>45.629999999999995</v>
      </c>
      <c r="E636">
        <f>12*4.563</f>
        <v>54.756</v>
      </c>
      <c r="F636">
        <f>5*4.563</f>
        <v>22.814999999999998</v>
      </c>
      <c r="G636">
        <f>12*4.563</f>
        <v>54.756</v>
      </c>
      <c r="H636">
        <f>10*4.563</f>
        <v>45.629999999999995</v>
      </c>
      <c r="I636">
        <f>12*4.563</f>
        <v>54.756</v>
      </c>
      <c r="J636">
        <f>10*4.563</f>
        <v>45.629999999999995</v>
      </c>
      <c r="K636">
        <f>12*4.563</f>
        <v>54.756</v>
      </c>
      <c r="L636">
        <f>10*4.563</f>
        <v>45.629999999999995</v>
      </c>
      <c r="M636">
        <f>12*4.563</f>
        <v>54.756</v>
      </c>
    </row>
    <row r="637" spans="1:14" x14ac:dyDescent="0.2">
      <c r="A637" t="s">
        <v>679</v>
      </c>
      <c r="B637" t="s">
        <v>728</v>
      </c>
      <c r="C637">
        <f>SUM(Table1[[#This Row],[1]:[62]])</f>
        <v>476.30500000000001</v>
      </c>
      <c r="D637">
        <f>5*4.563</f>
        <v>22.814999999999998</v>
      </c>
      <c r="E637">
        <f>14*4.563</f>
        <v>63.881999999999998</v>
      </c>
      <c r="F637">
        <f>11*5.807</f>
        <v>63.877000000000002</v>
      </c>
      <c r="G637">
        <f>11*5.807</f>
        <v>63.877000000000002</v>
      </c>
      <c r="H637">
        <f>17*3.587</f>
        <v>60.979000000000006</v>
      </c>
      <c r="I637">
        <f>6*3.587</f>
        <v>21.522000000000002</v>
      </c>
      <c r="J637">
        <f>17*3.587</f>
        <v>60.979000000000006</v>
      </c>
      <c r="K637">
        <f>13*4.674</f>
        <v>60.762000000000008</v>
      </c>
      <c r="L637">
        <f>12*4.801</f>
        <v>57.612000000000002</v>
      </c>
    </row>
    <row r="638" spans="1:14" x14ac:dyDescent="0.2">
      <c r="A638" t="s">
        <v>366</v>
      </c>
      <c r="B638" t="s">
        <v>990</v>
      </c>
      <c r="C638">
        <f>SUM(Table1[[#This Row],[1]:[62]])</f>
        <v>474.15100000000001</v>
      </c>
      <c r="D638">
        <f>13*5.39</f>
        <v>70.069999999999993</v>
      </c>
      <c r="E638">
        <f>12*5.39</f>
        <v>64.679999999999993</v>
      </c>
      <c r="F638">
        <f>13*5.39</f>
        <v>70.069999999999993</v>
      </c>
      <c r="G638">
        <f>13*5.281</f>
        <v>68.652999999999992</v>
      </c>
      <c r="H638">
        <f>12*5.281</f>
        <v>63.372</v>
      </c>
      <c r="I638">
        <f>14*5.281</f>
        <v>73.933999999999997</v>
      </c>
      <c r="J638">
        <f>12*5.281</f>
        <v>63.372</v>
      </c>
    </row>
    <row r="639" spans="1:14" x14ac:dyDescent="0.2">
      <c r="A639" t="s">
        <v>978</v>
      </c>
      <c r="B639" t="s">
        <v>979</v>
      </c>
      <c r="C639">
        <f>SUM(Table1[[#This Row],[1]:[62]])</f>
        <v>474.15100000000001</v>
      </c>
      <c r="D639">
        <f>13*5.39</f>
        <v>70.069999999999993</v>
      </c>
      <c r="E639">
        <f>12*5.39</f>
        <v>64.679999999999993</v>
      </c>
      <c r="F639">
        <f>13*5.39</f>
        <v>70.069999999999993</v>
      </c>
      <c r="G639">
        <f>13*5.281</f>
        <v>68.652999999999992</v>
      </c>
      <c r="H639">
        <f>12*5.281</f>
        <v>63.372</v>
      </c>
      <c r="I639">
        <f>14*5.281</f>
        <v>73.933999999999997</v>
      </c>
      <c r="J639">
        <f>12*5.281</f>
        <v>63.372</v>
      </c>
    </row>
    <row r="640" spans="1:14" x14ac:dyDescent="0.2">
      <c r="A640" t="s">
        <v>385</v>
      </c>
      <c r="B640" t="s">
        <v>1438</v>
      </c>
      <c r="C640">
        <f>SUM(Table1[[#This Row],[1]:[62]])</f>
        <v>473.03999999999991</v>
      </c>
      <c r="D640">
        <f>15*3.185</f>
        <v>47.774999999999999</v>
      </c>
      <c r="E640">
        <f>13*3.185</f>
        <v>41.405000000000001</v>
      </c>
      <c r="F640">
        <f>18*3.185</f>
        <v>57.33</v>
      </c>
      <c r="G640">
        <f>9*5.891</f>
        <v>53.018999999999998</v>
      </c>
      <c r="H640">
        <f>5*5.891</f>
        <v>29.454999999999998</v>
      </c>
      <c r="I640">
        <f>11*4.778</f>
        <v>52.557999999999993</v>
      </c>
      <c r="J640">
        <f>11*4.778</f>
        <v>52.557999999999993</v>
      </c>
      <c r="K640">
        <f>14*4.778</f>
        <v>66.891999999999996</v>
      </c>
      <c r="L640">
        <f>1*3.792</f>
        <v>3.7919999999999998</v>
      </c>
      <c r="M640">
        <f>15*3.792</f>
        <v>56.879999999999995</v>
      </c>
      <c r="N640">
        <f>3*3.792</f>
        <v>11.375999999999999</v>
      </c>
    </row>
    <row r="641" spans="1:15" x14ac:dyDescent="0.2">
      <c r="A641" t="s">
        <v>258</v>
      </c>
      <c r="B641" t="s">
        <v>259</v>
      </c>
      <c r="C641">
        <f>SUM(Table1[[#This Row],[1]:[62]])</f>
        <v>469.48399999999998</v>
      </c>
      <c r="D641">
        <f>11*5.451</f>
        <v>59.960999999999999</v>
      </c>
      <c r="E641">
        <f>12*5.451</f>
        <v>65.411999999999992</v>
      </c>
      <c r="F641">
        <f>13*5.451</f>
        <v>70.863</v>
      </c>
      <c r="G641">
        <f>16*5.451</f>
        <v>87.215999999999994</v>
      </c>
      <c r="H641">
        <f>12*5.451</f>
        <v>65.411999999999992</v>
      </c>
      <c r="I641">
        <f>18*3.26</f>
        <v>58.679999999999993</v>
      </c>
      <c r="J641">
        <f>19*3.26</f>
        <v>61.94</v>
      </c>
    </row>
    <row r="642" spans="1:15" x14ac:dyDescent="0.2">
      <c r="A642" t="s">
        <v>1439</v>
      </c>
      <c r="B642" t="s">
        <v>429</v>
      </c>
      <c r="C642">
        <f>SUM(Table1[[#This Row],[1]:[62]])</f>
        <v>467.08799999999991</v>
      </c>
      <c r="D642">
        <f>15*4.326</f>
        <v>64.89</v>
      </c>
      <c r="E642">
        <f>16*4.326</f>
        <v>69.215999999999994</v>
      </c>
      <c r="F642">
        <f>12*4.326</f>
        <v>51.911999999999992</v>
      </c>
      <c r="G642">
        <f>12*4.326</f>
        <v>51.911999999999992</v>
      </c>
      <c r="H642">
        <f>14*4.326</f>
        <v>60.563999999999993</v>
      </c>
      <c r="I642">
        <f>1*4.326</f>
        <v>4.3259999999999996</v>
      </c>
      <c r="J642">
        <f>12*4.212</f>
        <v>50.543999999999997</v>
      </c>
      <c r="K642">
        <f>16*4.212</f>
        <v>67.391999999999996</v>
      </c>
      <c r="L642">
        <f>11*4.212</f>
        <v>46.331999999999994</v>
      </c>
    </row>
    <row r="643" spans="1:15" x14ac:dyDescent="0.2">
      <c r="A643" t="s">
        <v>226</v>
      </c>
      <c r="B643" t="s">
        <v>227</v>
      </c>
      <c r="C643">
        <f>SUM(Table1[[#This Row],[1]:[62]])</f>
        <v>459.12900000000002</v>
      </c>
      <c r="D643">
        <f>18*4.653</f>
        <v>83.753999999999991</v>
      </c>
      <c r="E643">
        <f>18*4.653</f>
        <v>83.753999999999991</v>
      </c>
      <c r="F643">
        <f>13*4.653</f>
        <v>60.488999999999997</v>
      </c>
      <c r="G643">
        <f>7*7.004</f>
        <v>49.027999999999999</v>
      </c>
      <c r="H643">
        <f>13*7.004</f>
        <v>91.051999999999992</v>
      </c>
      <c r="I643">
        <f>13*7.004</f>
        <v>91.051999999999992</v>
      </c>
    </row>
    <row r="644" spans="1:15" x14ac:dyDescent="0.2">
      <c r="A644" t="s">
        <v>1286</v>
      </c>
      <c r="B644" t="s">
        <v>1287</v>
      </c>
      <c r="C644">
        <f>SUM(Table1[[#This Row],[1]:[62]])</f>
        <v>458.98100000000005</v>
      </c>
      <c r="D644">
        <f>25*2.897</f>
        <v>72.424999999999997</v>
      </c>
      <c r="E644">
        <f>25*2.897</f>
        <v>72.424999999999997</v>
      </c>
      <c r="F644">
        <f>5*3.925</f>
        <v>19.625</v>
      </c>
      <c r="G644">
        <f>25*3.925</f>
        <v>98.125</v>
      </c>
      <c r="H644">
        <f>25*3.925</f>
        <v>98.125</v>
      </c>
      <c r="I644">
        <f>89*1.104</f>
        <v>98.256000000000014</v>
      </c>
    </row>
    <row r="645" spans="1:15" x14ac:dyDescent="0.2">
      <c r="A645" t="s">
        <v>600</v>
      </c>
      <c r="B645" t="s">
        <v>601</v>
      </c>
      <c r="C645">
        <f>SUM(Table1[[#This Row],[1]:[62]])</f>
        <v>458.48399999999992</v>
      </c>
      <c r="D645">
        <f>23*2.3</f>
        <v>52.9</v>
      </c>
      <c r="E645">
        <f>23*2.3</f>
        <v>52.9</v>
      </c>
      <c r="F645">
        <f>19*2.3</f>
        <v>43.699999999999996</v>
      </c>
      <c r="G645">
        <f>24*2.3</f>
        <v>55.199999999999996</v>
      </c>
      <c r="H645">
        <f>23*2.3</f>
        <v>52.9</v>
      </c>
      <c r="I645">
        <f>23*2.3</f>
        <v>52.9</v>
      </c>
      <c r="J645">
        <f>24*2.3</f>
        <v>55.199999999999996</v>
      </c>
      <c r="K645">
        <f>23*1.933</f>
        <v>44.459000000000003</v>
      </c>
      <c r="L645">
        <f>25*1.933</f>
        <v>48.325000000000003</v>
      </c>
    </row>
    <row r="646" spans="1:15" x14ac:dyDescent="0.2">
      <c r="A646" t="s">
        <v>1170</v>
      </c>
      <c r="B646" t="s">
        <v>1180</v>
      </c>
      <c r="C646">
        <f>SUM(Table1[[#This Row],[1]:[62]])</f>
        <v>456.61599999999999</v>
      </c>
      <c r="D646">
        <f>11*4.025</f>
        <v>44.275000000000006</v>
      </c>
      <c r="E646">
        <f>11*4.025</f>
        <v>44.275000000000006</v>
      </c>
      <c r="F646">
        <f>14*4.025</f>
        <v>56.350000000000009</v>
      </c>
      <c r="G646">
        <f>14*1.95</f>
        <v>27.3</v>
      </c>
      <c r="H646">
        <f>18*1.95</f>
        <v>35.1</v>
      </c>
      <c r="I646">
        <f>26*1.826</f>
        <v>47.475999999999999</v>
      </c>
      <c r="J646">
        <f>23*1.826</f>
        <v>41.998000000000005</v>
      </c>
      <c r="K646">
        <f>17*1.826</f>
        <v>31.042000000000002</v>
      </c>
      <c r="L646">
        <f>15*2.3</f>
        <v>34.5</v>
      </c>
      <c r="M646">
        <f>14*2.3</f>
        <v>32.199999999999996</v>
      </c>
      <c r="N646">
        <f>13*2.3</f>
        <v>29.9</v>
      </c>
      <c r="O646">
        <f>14*2.3</f>
        <v>32.199999999999996</v>
      </c>
    </row>
    <row r="647" spans="1:15" x14ac:dyDescent="0.2">
      <c r="A647" t="s">
        <v>1112</v>
      </c>
      <c r="B647" t="s">
        <v>1113</v>
      </c>
      <c r="C647">
        <f>SUM(Table1[[#This Row],[1]:[62]])</f>
        <v>456.29999999999995</v>
      </c>
      <c r="D647">
        <f>10*4.563</f>
        <v>45.629999999999995</v>
      </c>
      <c r="E647">
        <f>12*4.563</f>
        <v>54.756</v>
      </c>
      <c r="F647">
        <f>10*4.563</f>
        <v>45.629999999999995</v>
      </c>
      <c r="G647">
        <f>12*4.563</f>
        <v>54.756</v>
      </c>
      <c r="H647">
        <f>10*4.563</f>
        <v>45.629999999999995</v>
      </c>
      <c r="I647">
        <f>12*4.563</f>
        <v>54.756</v>
      </c>
      <c r="J647">
        <f>10*4.563</f>
        <v>45.629999999999995</v>
      </c>
      <c r="K647">
        <f t="shared" ref="K647:L651" si="34">12*4.563</f>
        <v>54.756</v>
      </c>
      <c r="L647">
        <f t="shared" si="34"/>
        <v>54.756</v>
      </c>
    </row>
    <row r="648" spans="1:15" x14ac:dyDescent="0.2">
      <c r="A648" t="s">
        <v>1110</v>
      </c>
      <c r="B648" t="s">
        <v>1111</v>
      </c>
      <c r="C648">
        <f>SUM(Table1[[#This Row],[1]:[62]])</f>
        <v>456.29999999999995</v>
      </c>
      <c r="D648">
        <f>10*4.563</f>
        <v>45.629999999999995</v>
      </c>
      <c r="E648">
        <f>12*4.563</f>
        <v>54.756</v>
      </c>
      <c r="F648">
        <f>10*4.563</f>
        <v>45.629999999999995</v>
      </c>
      <c r="G648">
        <f>12*4.563</f>
        <v>54.756</v>
      </c>
      <c r="H648">
        <f>10*4.563</f>
        <v>45.629999999999995</v>
      </c>
      <c r="I648">
        <f>12*4.563</f>
        <v>54.756</v>
      </c>
      <c r="J648">
        <f>10*4.563</f>
        <v>45.629999999999995</v>
      </c>
      <c r="K648">
        <f t="shared" si="34"/>
        <v>54.756</v>
      </c>
      <c r="L648">
        <f t="shared" si="34"/>
        <v>54.756</v>
      </c>
    </row>
    <row r="649" spans="1:15" x14ac:dyDescent="0.2">
      <c r="A649" t="s">
        <v>1108</v>
      </c>
      <c r="B649" t="s">
        <v>1109</v>
      </c>
      <c r="C649">
        <f>SUM(Table1[[#This Row],[1]:[62]])</f>
        <v>456.29999999999995</v>
      </c>
      <c r="D649">
        <f>10*4.563</f>
        <v>45.629999999999995</v>
      </c>
      <c r="E649">
        <f>12*4.563</f>
        <v>54.756</v>
      </c>
      <c r="F649">
        <f>10*4.563</f>
        <v>45.629999999999995</v>
      </c>
      <c r="G649">
        <f>12*4.563</f>
        <v>54.756</v>
      </c>
      <c r="H649">
        <f>10*4.563</f>
        <v>45.629999999999995</v>
      </c>
      <c r="I649">
        <f>12*4.563</f>
        <v>54.756</v>
      </c>
      <c r="J649">
        <f>10*4.563</f>
        <v>45.629999999999995</v>
      </c>
      <c r="K649">
        <f t="shared" si="34"/>
        <v>54.756</v>
      </c>
      <c r="L649">
        <f t="shared" si="34"/>
        <v>54.756</v>
      </c>
    </row>
    <row r="650" spans="1:15" x14ac:dyDescent="0.2">
      <c r="A650" t="s">
        <v>1105</v>
      </c>
      <c r="B650" t="s">
        <v>1106</v>
      </c>
      <c r="C650">
        <f>SUM(Table1[[#This Row],[1]:[62]])</f>
        <v>456.29999999999995</v>
      </c>
      <c r="D650">
        <f>10*4.563</f>
        <v>45.629999999999995</v>
      </c>
      <c r="E650">
        <f>12*4.563</f>
        <v>54.756</v>
      </c>
      <c r="F650">
        <f>10*4.563</f>
        <v>45.629999999999995</v>
      </c>
      <c r="G650">
        <f>12*4.563</f>
        <v>54.756</v>
      </c>
      <c r="H650">
        <f>10*4.563</f>
        <v>45.629999999999995</v>
      </c>
      <c r="I650">
        <f>12*4.563</f>
        <v>54.756</v>
      </c>
      <c r="J650">
        <f>10*4.563</f>
        <v>45.629999999999995</v>
      </c>
      <c r="K650">
        <f t="shared" si="34"/>
        <v>54.756</v>
      </c>
      <c r="L650">
        <f t="shared" si="34"/>
        <v>54.756</v>
      </c>
    </row>
    <row r="651" spans="1:15" x14ac:dyDescent="0.2">
      <c r="A651" t="s">
        <v>1103</v>
      </c>
      <c r="B651" t="s">
        <v>1104</v>
      </c>
      <c r="C651">
        <f>SUM(Table1[[#This Row],[1]:[62]])</f>
        <v>456.29999999999995</v>
      </c>
      <c r="D651">
        <f>10*4.563</f>
        <v>45.629999999999995</v>
      </c>
      <c r="E651">
        <f>12*4.563</f>
        <v>54.756</v>
      </c>
      <c r="F651">
        <f>10*4.563</f>
        <v>45.629999999999995</v>
      </c>
      <c r="G651">
        <f>12*4.563</f>
        <v>54.756</v>
      </c>
      <c r="H651">
        <f>10*4.563</f>
        <v>45.629999999999995</v>
      </c>
      <c r="I651">
        <f>12*4.563</f>
        <v>54.756</v>
      </c>
      <c r="J651">
        <f>10*4.563</f>
        <v>45.629999999999995</v>
      </c>
      <c r="K651">
        <f t="shared" si="34"/>
        <v>54.756</v>
      </c>
      <c r="L651">
        <f t="shared" si="34"/>
        <v>54.756</v>
      </c>
    </row>
    <row r="652" spans="1:15" x14ac:dyDescent="0.2">
      <c r="A652" t="s">
        <v>1317</v>
      </c>
      <c r="B652" t="s">
        <v>1318</v>
      </c>
      <c r="C652">
        <f>SUM(Table1[[#This Row],[1]:[62]])</f>
        <v>455.1149999999999</v>
      </c>
      <c r="D652">
        <f>20*3.634</f>
        <v>72.679999999999993</v>
      </c>
      <c r="E652">
        <f>20*3.634</f>
        <v>72.679999999999993</v>
      </c>
      <c r="F652">
        <f>20*3.634</f>
        <v>72.679999999999993</v>
      </c>
      <c r="G652">
        <f>25*3.161</f>
        <v>79.025000000000006</v>
      </c>
      <c r="H652">
        <f>25*3.161</f>
        <v>79.025000000000006</v>
      </c>
      <c r="I652">
        <f>25*3.161</f>
        <v>79.025000000000006</v>
      </c>
    </row>
    <row r="653" spans="1:15" x14ac:dyDescent="0.2">
      <c r="A653" t="s">
        <v>104</v>
      </c>
      <c r="B653" t="s">
        <v>602</v>
      </c>
      <c r="C653">
        <f>SUM(Table1[[#This Row],[1]:[62]])</f>
        <v>453.88399999999996</v>
      </c>
      <c r="D653">
        <f>22*2.3</f>
        <v>50.599999999999994</v>
      </c>
      <c r="E653">
        <f>22*2.3</f>
        <v>50.599999999999994</v>
      </c>
      <c r="F653">
        <f>22*2.3</f>
        <v>50.599999999999994</v>
      </c>
      <c r="G653">
        <f>22*2.3</f>
        <v>50.599999999999994</v>
      </c>
      <c r="H653">
        <f>23*2.3</f>
        <v>52.9</v>
      </c>
      <c r="I653">
        <f>23*2.3</f>
        <v>52.9</v>
      </c>
      <c r="J653">
        <f>23*2.3</f>
        <v>52.9</v>
      </c>
      <c r="K653">
        <f>23*1.933</f>
        <v>44.459000000000003</v>
      </c>
      <c r="L653">
        <f>25*1.933</f>
        <v>48.325000000000003</v>
      </c>
    </row>
    <row r="654" spans="1:15" x14ac:dyDescent="0.2">
      <c r="A654" t="s">
        <v>981</v>
      </c>
      <c r="B654" t="s">
        <v>982</v>
      </c>
      <c r="C654">
        <f>SUM(Table1[[#This Row],[1]:[62]])</f>
        <v>452.59099999999995</v>
      </c>
      <c r="D654">
        <f>13*5.39</f>
        <v>70.069999999999993</v>
      </c>
      <c r="E654">
        <f>8*5.39</f>
        <v>43.12</v>
      </c>
      <c r="F654">
        <f>13*5.39</f>
        <v>70.069999999999993</v>
      </c>
      <c r="G654">
        <f>13*5.281</f>
        <v>68.652999999999992</v>
      </c>
      <c r="H654">
        <f>12*5.281</f>
        <v>63.372</v>
      </c>
      <c r="I654">
        <f>14*5.281</f>
        <v>73.933999999999997</v>
      </c>
      <c r="J654">
        <f>12*5.281</f>
        <v>63.372</v>
      </c>
    </row>
    <row r="655" spans="1:15" x14ac:dyDescent="0.2">
      <c r="A655" t="s">
        <v>673</v>
      </c>
      <c r="B655" t="s">
        <v>674</v>
      </c>
      <c r="C655">
        <f>SUM(Table1[[#This Row],[1]:[62]])</f>
        <v>448.55100000000004</v>
      </c>
      <c r="D655">
        <f>14*4.563</f>
        <v>63.881999999999998</v>
      </c>
      <c r="E655">
        <f>14*4.563</f>
        <v>63.881999999999998</v>
      </c>
      <c r="F655">
        <f>11*4.563</f>
        <v>50.192999999999998</v>
      </c>
      <c r="G655">
        <f>5*4.563</f>
        <v>22.814999999999998</v>
      </c>
      <c r="H655">
        <f>11*5.807</f>
        <v>63.877000000000002</v>
      </c>
      <c r="I655">
        <f>11*5.807</f>
        <v>63.877000000000002</v>
      </c>
      <c r="J655">
        <f>12*4.801</f>
        <v>57.612000000000002</v>
      </c>
      <c r="K655">
        <f>13*4.801</f>
        <v>62.413000000000004</v>
      </c>
    </row>
    <row r="656" spans="1:15" x14ac:dyDescent="0.2">
      <c r="A656" t="s">
        <v>803</v>
      </c>
      <c r="B656" t="s">
        <v>1440</v>
      </c>
      <c r="C656">
        <f>SUM(Table1[[#This Row],[1]:[62]])</f>
        <v>448.46799999999996</v>
      </c>
      <c r="D656">
        <f>20*4.005</f>
        <v>80.099999999999994</v>
      </c>
      <c r="E656">
        <f>15*4.005</f>
        <v>60.074999999999996</v>
      </c>
      <c r="F656">
        <f>20*4.005</f>
        <v>80.099999999999994</v>
      </c>
      <c r="G656">
        <f>18*4.657</f>
        <v>83.825999999999993</v>
      </c>
      <c r="H656">
        <f>14*4.657</f>
        <v>65.198000000000008</v>
      </c>
      <c r="I656">
        <f>17*4.657</f>
        <v>79.168999999999997</v>
      </c>
    </row>
    <row r="657" spans="1:14" x14ac:dyDescent="0.2">
      <c r="A657" t="s">
        <v>1348</v>
      </c>
      <c r="B657" t="s">
        <v>1349</v>
      </c>
      <c r="C657">
        <f>SUM(Table1[[#This Row],[1]:[62]])</f>
        <v>446.99400000000003</v>
      </c>
      <c r="D657">
        <f>12*4.426</f>
        <v>53.112000000000002</v>
      </c>
      <c r="E657">
        <f>12*4.426</f>
        <v>53.112000000000002</v>
      </c>
      <c r="F657">
        <f>12*4.426</f>
        <v>53.112000000000002</v>
      </c>
      <c r="G657">
        <f>20*3.83</f>
        <v>76.599999999999994</v>
      </c>
      <c r="H657">
        <f>1*3.83</f>
        <v>3.83</v>
      </c>
      <c r="I657">
        <f>19*3.83</f>
        <v>72.77</v>
      </c>
      <c r="J657">
        <f>20*3.634</f>
        <v>72.679999999999993</v>
      </c>
      <c r="K657">
        <f>17*3.634</f>
        <v>61.777999999999999</v>
      </c>
    </row>
    <row r="658" spans="1:14" x14ac:dyDescent="0.2">
      <c r="A658" t="s">
        <v>392</v>
      </c>
      <c r="B658" t="s">
        <v>419</v>
      </c>
      <c r="C658">
        <f>SUM(Table1[[#This Row],[1]:[62]])</f>
        <v>437.95300000000003</v>
      </c>
      <c r="D658">
        <f>20*2.039</f>
        <v>40.78</v>
      </c>
      <c r="E658">
        <f>20*2.039</f>
        <v>40.78</v>
      </c>
      <c r="F658">
        <f>23*2.039</f>
        <v>46.897000000000006</v>
      </c>
      <c r="G658">
        <f>22*2.64</f>
        <v>58.080000000000005</v>
      </c>
      <c r="H658">
        <f>4*2.64</f>
        <v>10.56</v>
      </c>
      <c r="I658">
        <f>23*2.64</f>
        <v>60.720000000000006</v>
      </c>
      <c r="J658">
        <f>14*3.916</f>
        <v>54.823999999999998</v>
      </c>
      <c r="K658">
        <f>14*3.916</f>
        <v>54.823999999999998</v>
      </c>
      <c r="L658">
        <f>18*3.916</f>
        <v>70.488</v>
      </c>
    </row>
    <row r="659" spans="1:14" x14ac:dyDescent="0.2">
      <c r="A659" t="s">
        <v>35</v>
      </c>
      <c r="B659" t="s">
        <v>36</v>
      </c>
      <c r="C659">
        <f>SUM(Table1[[#This Row],[1]:[62]])</f>
        <v>436.26400000000001</v>
      </c>
      <c r="D659">
        <f>15*4.448</f>
        <v>66.72</v>
      </c>
      <c r="E659">
        <f>13*4.448</f>
        <v>57.824000000000005</v>
      </c>
      <c r="F659">
        <f>10*4.448</f>
        <v>44.480000000000004</v>
      </c>
      <c r="G659">
        <f>12*3.93</f>
        <v>47.160000000000004</v>
      </c>
      <c r="H659">
        <f>14*3.93</f>
        <v>55.02</v>
      </c>
      <c r="I659">
        <f>15*3.93</f>
        <v>58.95</v>
      </c>
      <c r="J659">
        <f>1*3.93</f>
        <v>3.93</v>
      </c>
      <c r="K659">
        <f>12*3.93</f>
        <v>47.160000000000004</v>
      </c>
      <c r="L659">
        <f>14*3.93</f>
        <v>55.02</v>
      </c>
    </row>
    <row r="660" spans="1:14" x14ac:dyDescent="0.2">
      <c r="A660" t="s">
        <v>370</v>
      </c>
      <c r="B660" t="s">
        <v>377</v>
      </c>
      <c r="C660">
        <f>SUM(Table1[[#This Row],[1]:[62]])</f>
        <v>430.90000000000003</v>
      </c>
      <c r="D660">
        <f>20*4.309</f>
        <v>86.18</v>
      </c>
      <c r="E660">
        <f>12*4.309</f>
        <v>51.707999999999998</v>
      </c>
      <c r="F660">
        <f>20*4.309</f>
        <v>86.18</v>
      </c>
      <c r="G660">
        <f>17*4.309</f>
        <v>73.253</v>
      </c>
      <c r="H660">
        <f>13*4.309</f>
        <v>56.017000000000003</v>
      </c>
      <c r="I660">
        <f>18*4.309</f>
        <v>77.561999999999998</v>
      </c>
    </row>
    <row r="661" spans="1:14" x14ac:dyDescent="0.2">
      <c r="A661" t="s">
        <v>973</v>
      </c>
      <c r="B661" t="s">
        <v>986</v>
      </c>
      <c r="C661">
        <f>SUM(Table1[[#This Row],[1]:[62]])</f>
        <v>421.55899999999997</v>
      </c>
      <c r="D661">
        <f>13*5.39</f>
        <v>70.069999999999993</v>
      </c>
      <c r="E661">
        <f>14*5.39</f>
        <v>75.459999999999994</v>
      </c>
      <c r="F661">
        <f>13*5.39</f>
        <v>70.069999999999993</v>
      </c>
      <c r="G661">
        <f>13*5.281</f>
        <v>68.652999999999992</v>
      </c>
      <c r="H661">
        <f>12*5.281</f>
        <v>63.372</v>
      </c>
      <c r="I661">
        <f>14*5.281</f>
        <v>73.933999999999997</v>
      </c>
    </row>
    <row r="662" spans="1:14" x14ac:dyDescent="0.2">
      <c r="A662" t="s">
        <v>598</v>
      </c>
      <c r="B662" t="s">
        <v>599</v>
      </c>
      <c r="C662">
        <f>SUM(Table1[[#This Row],[1]:[62]])</f>
        <v>421.31699999999989</v>
      </c>
      <c r="D662">
        <f>24*2.3</f>
        <v>55.199999999999996</v>
      </c>
      <c r="E662">
        <f>23*2.3</f>
        <v>52.9</v>
      </c>
      <c r="F662">
        <f>23*2.3</f>
        <v>52.9</v>
      </c>
      <c r="G662">
        <f>24*2.3</f>
        <v>55.199999999999996</v>
      </c>
      <c r="H662">
        <f>23*2.3</f>
        <v>52.9</v>
      </c>
      <c r="I662">
        <f>17*2.3</f>
        <v>39.099999999999994</v>
      </c>
      <c r="J662">
        <f>8*2.3</f>
        <v>18.399999999999999</v>
      </c>
      <c r="K662">
        <f>23*1.933</f>
        <v>44.459000000000003</v>
      </c>
      <c r="L662">
        <f>26*1.933</f>
        <v>50.258000000000003</v>
      </c>
    </row>
    <row r="663" spans="1:14" x14ac:dyDescent="0.2">
      <c r="A663" t="s">
        <v>218</v>
      </c>
      <c r="B663" t="s">
        <v>98</v>
      </c>
      <c r="C663">
        <f>SUM(Table1[[#This Row],[1]:[62]])</f>
        <v>420.21799999999996</v>
      </c>
      <c r="D663">
        <f>7*4.304</f>
        <v>30.128</v>
      </c>
      <c r="E663">
        <f>17*4.304</f>
        <v>73.168000000000006</v>
      </c>
      <c r="F663">
        <f>15*4.304</f>
        <v>64.56</v>
      </c>
      <c r="G663">
        <f>15*2.93</f>
        <v>43.95</v>
      </c>
      <c r="H663">
        <f>15*2.93</f>
        <v>43.95</v>
      </c>
      <c r="I663">
        <f>15*2.93</f>
        <v>43.95</v>
      </c>
      <c r="J663">
        <f>14*4.304</f>
        <v>60.256</v>
      </c>
      <c r="K663">
        <f>14*4.304</f>
        <v>60.256</v>
      </c>
    </row>
    <row r="664" spans="1:14" x14ac:dyDescent="0.2">
      <c r="A664" t="s">
        <v>438</v>
      </c>
      <c r="B664" t="s">
        <v>439</v>
      </c>
      <c r="C664">
        <f>SUM(Table1[[#This Row],[1]:[62]])</f>
        <v>418.50599999999997</v>
      </c>
      <c r="D664">
        <f>12*5.922</f>
        <v>71.063999999999993</v>
      </c>
      <c r="E664">
        <f>12*5.922</f>
        <v>71.063999999999993</v>
      </c>
      <c r="F664">
        <f>12*5.922</f>
        <v>71.063999999999993</v>
      </c>
      <c r="G664">
        <f>13*5.403</f>
        <v>70.23899999999999</v>
      </c>
      <c r="H664">
        <f>13*5.403</f>
        <v>70.23899999999999</v>
      </c>
      <c r="I664">
        <f>12*5.403</f>
        <v>64.835999999999999</v>
      </c>
    </row>
    <row r="665" spans="1:14" x14ac:dyDescent="0.2">
      <c r="A665" t="s">
        <v>1154</v>
      </c>
      <c r="B665" t="s">
        <v>410</v>
      </c>
      <c r="C665">
        <f>SUM(Table1[[#This Row],[1]:[62]])</f>
        <v>415.91399999999999</v>
      </c>
      <c r="D665">
        <f>16*2.15</f>
        <v>34.4</v>
      </c>
      <c r="E665">
        <f>15*2.15</f>
        <v>32.25</v>
      </c>
      <c r="F665">
        <f>11*4.025</f>
        <v>44.275000000000006</v>
      </c>
      <c r="G665">
        <f>11*4.025</f>
        <v>44.275000000000006</v>
      </c>
      <c r="H665">
        <f>14*4.025</f>
        <v>56.350000000000009</v>
      </c>
      <c r="I665">
        <f>16*1.75</f>
        <v>28</v>
      </c>
      <c r="J665">
        <f>15*1.75</f>
        <v>26.25</v>
      </c>
      <c r="K665">
        <f>19*1.75</f>
        <v>33.25</v>
      </c>
      <c r="L665">
        <f>24*1.826</f>
        <v>43.823999999999998</v>
      </c>
      <c r="M665">
        <f>23*1.826</f>
        <v>41.998000000000005</v>
      </c>
      <c r="N665">
        <f>17*1.826</f>
        <v>31.042000000000002</v>
      </c>
    </row>
    <row r="666" spans="1:14" x14ac:dyDescent="0.2">
      <c r="A666" t="s">
        <v>924</v>
      </c>
      <c r="B666" t="s">
        <v>950</v>
      </c>
      <c r="C666">
        <f>SUM(Table1[[#This Row],[1]:[62]])</f>
        <v>408.22699999999998</v>
      </c>
      <c r="D666">
        <f>17*5.281</f>
        <v>89.777000000000001</v>
      </c>
      <c r="E666">
        <f>14*5.281</f>
        <v>73.933999999999997</v>
      </c>
      <c r="F666">
        <f>16*5.281</f>
        <v>84.495999999999995</v>
      </c>
      <c r="G666">
        <f>17*4.572</f>
        <v>77.724000000000004</v>
      </c>
      <c r="H666">
        <f>17*4.572</f>
        <v>77.724000000000004</v>
      </c>
      <c r="I666">
        <f>1*4.572</f>
        <v>4.5720000000000001</v>
      </c>
    </row>
    <row r="667" spans="1:14" x14ac:dyDescent="0.2">
      <c r="A667" t="s">
        <v>83</v>
      </c>
      <c r="B667" t="s">
        <v>84</v>
      </c>
      <c r="C667">
        <f>SUM(Table1[[#This Row],[1]:[62]])</f>
        <v>403.89599999999996</v>
      </c>
      <c r="D667">
        <f>15*5.245</f>
        <v>78.674999999999997</v>
      </c>
      <c r="E667">
        <f>18*5.245</f>
        <v>94.41</v>
      </c>
      <c r="F667">
        <f>15*5.245</f>
        <v>78.674999999999997</v>
      </c>
      <c r="G667">
        <f>17*4.226</f>
        <v>71.841999999999999</v>
      </c>
      <c r="H667">
        <f>16*4.226</f>
        <v>67.616</v>
      </c>
      <c r="I667">
        <f>3*4.226</f>
        <v>12.678000000000001</v>
      </c>
    </row>
    <row r="668" spans="1:14" x14ac:dyDescent="0.2">
      <c r="A668" t="s">
        <v>815</v>
      </c>
      <c r="B668" t="s">
        <v>819</v>
      </c>
      <c r="C668">
        <f>SUM(Table1[[#This Row],[1]:[62]])</f>
        <v>398.79799999999994</v>
      </c>
      <c r="D668">
        <f>13*4.426</f>
        <v>57.538000000000004</v>
      </c>
      <c r="E668">
        <f>15*4.426</f>
        <v>66.39</v>
      </c>
      <c r="F668">
        <f>15*4.426</f>
        <v>66.39</v>
      </c>
      <c r="G668">
        <f>11*6.515</f>
        <v>71.664999999999992</v>
      </c>
      <c r="H668">
        <f>12*6.515</f>
        <v>78.179999999999993</v>
      </c>
      <c r="I668">
        <f>9*6.515</f>
        <v>58.634999999999998</v>
      </c>
    </row>
    <row r="669" spans="1:14" x14ac:dyDescent="0.2">
      <c r="A669" t="s">
        <v>701</v>
      </c>
      <c r="B669" t="s">
        <v>718</v>
      </c>
      <c r="C669">
        <f>SUM(Table1[[#This Row],[1]:[62]])</f>
        <v>393.79500000000002</v>
      </c>
      <c r="D669">
        <f>3*4.563</f>
        <v>13.689</v>
      </c>
      <c r="E669">
        <f>14*4.563</f>
        <v>63.881999999999998</v>
      </c>
      <c r="F669">
        <f>1*4.563</f>
        <v>4.5629999999999997</v>
      </c>
      <c r="G669">
        <f>14*4.563</f>
        <v>63.881999999999998</v>
      </c>
      <c r="H669">
        <f>11*5.807</f>
        <v>63.877000000000002</v>
      </c>
      <c r="I669">
        <f>11*5.807</f>
        <v>63.877000000000002</v>
      </c>
      <c r="J669">
        <f>12*4.801</f>
        <v>57.612000000000002</v>
      </c>
      <c r="K669">
        <f>13*4.801</f>
        <v>62.413000000000004</v>
      </c>
    </row>
    <row r="670" spans="1:14" x14ac:dyDescent="0.2">
      <c r="A670" t="s">
        <v>146</v>
      </c>
      <c r="B670" t="s">
        <v>1441</v>
      </c>
      <c r="C670">
        <f>SUM(Table1[[#This Row],[1]:[62]])</f>
        <v>392.42500000000007</v>
      </c>
      <c r="D670">
        <f>35*3.161</f>
        <v>110.63500000000001</v>
      </c>
      <c r="E670">
        <f>90*1.633</f>
        <v>146.97</v>
      </c>
      <c r="F670">
        <f>63*2.14</f>
        <v>134.82000000000002</v>
      </c>
    </row>
    <row r="671" spans="1:14" x14ac:dyDescent="0.2">
      <c r="A671" t="s">
        <v>732</v>
      </c>
      <c r="B671" t="s">
        <v>1268</v>
      </c>
      <c r="C671">
        <f>SUM(Table1[[#This Row],[1]:[62]])</f>
        <v>389.47300000000001</v>
      </c>
      <c r="D671">
        <f>21*4.674</f>
        <v>98.154000000000011</v>
      </c>
      <c r="E671">
        <f>14*4.674</f>
        <v>65.436000000000007</v>
      </c>
      <c r="F671">
        <f>25*3.703</f>
        <v>92.575000000000003</v>
      </c>
      <c r="G671">
        <f>18*3.703</f>
        <v>66.653999999999996</v>
      </c>
      <c r="H671">
        <f>18*3.703</f>
        <v>66.653999999999996</v>
      </c>
    </row>
    <row r="672" spans="1:14" x14ac:dyDescent="0.2">
      <c r="A672" t="s">
        <v>1341</v>
      </c>
      <c r="B672" t="s">
        <v>1342</v>
      </c>
      <c r="C672">
        <f>SUM(Table1[[#This Row],[1]:[62]])</f>
        <v>389.13599999999997</v>
      </c>
      <c r="D672">
        <f>12*4.426</f>
        <v>53.112000000000002</v>
      </c>
      <c r="E672">
        <f>12*4.426</f>
        <v>53.112000000000002</v>
      </c>
      <c r="F672">
        <f>12*4.426</f>
        <v>53.112000000000002</v>
      </c>
      <c r="G672">
        <f>20*3.83</f>
        <v>76.599999999999994</v>
      </c>
      <c r="H672">
        <f>20*3.83</f>
        <v>76.599999999999994</v>
      </c>
      <c r="I672">
        <f>20*3.83</f>
        <v>76.599999999999994</v>
      </c>
    </row>
    <row r="673" spans="1:11" x14ac:dyDescent="0.2">
      <c r="A673" t="s">
        <v>366</v>
      </c>
      <c r="B673" t="s">
        <v>354</v>
      </c>
      <c r="C673">
        <f>SUM(Table1[[#This Row],[1]:[62]])</f>
        <v>381.58</v>
      </c>
      <c r="D673">
        <f>20*4.309</f>
        <v>86.18</v>
      </c>
      <c r="E673">
        <f>13*4.309</f>
        <v>56.017000000000003</v>
      </c>
      <c r="F673">
        <f>18*4.309</f>
        <v>77.561999999999998</v>
      </c>
      <c r="G673">
        <f>20*3.443</f>
        <v>68.86</v>
      </c>
      <c r="H673">
        <f>5*3.443</f>
        <v>17.215</v>
      </c>
      <c r="I673">
        <f>22*3.443</f>
        <v>75.745999999999995</v>
      </c>
    </row>
    <row r="674" spans="1:11" x14ac:dyDescent="0.2">
      <c r="A674" t="s">
        <v>818</v>
      </c>
      <c r="B674" t="s">
        <v>827</v>
      </c>
      <c r="C674">
        <f>SUM(Table1[[#This Row],[1]:[62]])</f>
        <v>380.86000000000007</v>
      </c>
      <c r="D674">
        <f>21*3.83</f>
        <v>80.430000000000007</v>
      </c>
      <c r="E674">
        <f>5*3.83</f>
        <v>19.149999999999999</v>
      </c>
      <c r="F674">
        <f>13*4.426</f>
        <v>57.538000000000004</v>
      </c>
      <c r="G674">
        <f>10*4.426</f>
        <v>44.260000000000005</v>
      </c>
      <c r="H674">
        <f>17*4.426</f>
        <v>75.242000000000004</v>
      </c>
      <c r="I674">
        <f>9*6.515</f>
        <v>58.634999999999998</v>
      </c>
      <c r="J674">
        <f>7*6.515</f>
        <v>45.604999999999997</v>
      </c>
    </row>
    <row r="675" spans="1:11" x14ac:dyDescent="0.2">
      <c r="A675" t="s">
        <v>959</v>
      </c>
      <c r="B675" t="s">
        <v>1141</v>
      </c>
      <c r="C675">
        <f>SUM(Table1[[#This Row],[1]:[62]])</f>
        <v>379.09800000000001</v>
      </c>
      <c r="D675">
        <f>13*4.426</f>
        <v>57.538000000000004</v>
      </c>
      <c r="E675">
        <f>12*4.426</f>
        <v>53.112000000000002</v>
      </c>
      <c r="F675">
        <f>16*3.634</f>
        <v>58.143999999999998</v>
      </c>
      <c r="G675">
        <f>14*3.634</f>
        <v>50.875999999999998</v>
      </c>
      <c r="H675">
        <f>8*3.634</f>
        <v>29.071999999999999</v>
      </c>
      <c r="I675">
        <f>21*3.621</f>
        <v>76.040999999999997</v>
      </c>
      <c r="J675">
        <f>15*3.621</f>
        <v>54.314999999999998</v>
      </c>
    </row>
    <row r="676" spans="1:11" x14ac:dyDescent="0.2">
      <c r="A676" t="s">
        <v>436</v>
      </c>
      <c r="B676" t="s">
        <v>437</v>
      </c>
      <c r="C676">
        <f>SUM(Table1[[#This Row],[1]:[62]])</f>
        <v>369.87899999999996</v>
      </c>
      <c r="D676">
        <f>12*5.922</f>
        <v>71.063999999999993</v>
      </c>
      <c r="E676">
        <f>12*5.922</f>
        <v>71.063999999999993</v>
      </c>
      <c r="F676">
        <f>12*5.922</f>
        <v>71.063999999999993</v>
      </c>
      <c r="G676">
        <f>13*5.403</f>
        <v>70.23899999999999</v>
      </c>
      <c r="H676">
        <f>13*5.403</f>
        <v>70.23899999999999</v>
      </c>
      <c r="I676">
        <f>3*5.403</f>
        <v>16.209</v>
      </c>
    </row>
    <row r="677" spans="1:11" x14ac:dyDescent="0.2">
      <c r="A677" t="s">
        <v>76</v>
      </c>
      <c r="B677" t="s">
        <v>849</v>
      </c>
      <c r="C677">
        <f>SUM(Table1[[#This Row],[1]:[62]])</f>
        <v>368.79899999999998</v>
      </c>
      <c r="D677">
        <f>9*4.426</f>
        <v>39.834000000000003</v>
      </c>
      <c r="E677">
        <f>14*4.426</f>
        <v>61.963999999999999</v>
      </c>
      <c r="F677">
        <f>1*4.426</f>
        <v>4.4260000000000002</v>
      </c>
      <c r="G677">
        <f>4*6.515</f>
        <v>26.06</v>
      </c>
      <c r="H677">
        <f>10*6.515</f>
        <v>65.149999999999991</v>
      </c>
      <c r="I677">
        <f>1*6.515</f>
        <v>6.5149999999999997</v>
      </c>
      <c r="J677">
        <f>20*3.925</f>
        <v>78.5</v>
      </c>
      <c r="K677">
        <f>22*3.925</f>
        <v>86.35</v>
      </c>
    </row>
    <row r="678" spans="1:11" x14ac:dyDescent="0.2">
      <c r="A678" t="s">
        <v>519</v>
      </c>
      <c r="B678" t="s">
        <v>880</v>
      </c>
      <c r="C678">
        <f>SUM(Table1[[#This Row],[1]:[62]])</f>
        <v>365.98</v>
      </c>
      <c r="D678">
        <f>20*4.226</f>
        <v>84.52</v>
      </c>
      <c r="E678">
        <f>18*4.226</f>
        <v>76.067999999999998</v>
      </c>
      <c r="F678">
        <f>14*7.004</f>
        <v>98.055999999999997</v>
      </c>
      <c r="G678">
        <f>12*7.004</f>
        <v>84.048000000000002</v>
      </c>
      <c r="H678">
        <f>4*5.822</f>
        <v>23.288</v>
      </c>
    </row>
    <row r="679" spans="1:11" x14ac:dyDescent="0.2">
      <c r="A679" t="s">
        <v>616</v>
      </c>
      <c r="B679" t="s">
        <v>484</v>
      </c>
      <c r="C679">
        <f>SUM(Table1[[#This Row],[1]:[62]])</f>
        <v>364.43999999999994</v>
      </c>
      <c r="D679">
        <f>18*3.26</f>
        <v>58.679999999999993</v>
      </c>
      <c r="E679">
        <f>21*3.26</f>
        <v>68.459999999999994</v>
      </c>
      <c r="F679">
        <f>19*3.26</f>
        <v>61.94</v>
      </c>
      <c r="G679">
        <f>20*3.26</f>
        <v>65.199999999999989</v>
      </c>
      <c r="H679">
        <f>8*6.12</f>
        <v>48.96</v>
      </c>
      <c r="I679">
        <f>10*6.12</f>
        <v>61.2</v>
      </c>
    </row>
    <row r="680" spans="1:11" x14ac:dyDescent="0.2">
      <c r="A680" t="s">
        <v>750</v>
      </c>
      <c r="B680" t="s">
        <v>1359</v>
      </c>
      <c r="C680">
        <f>SUM(Table1[[#This Row],[1]:[62]])</f>
        <v>363.75899999999996</v>
      </c>
      <c r="D680">
        <f>10*5.39</f>
        <v>53.9</v>
      </c>
      <c r="E680">
        <f>14*5.39</f>
        <v>75.459999999999994</v>
      </c>
      <c r="F680">
        <f>15*5.39</f>
        <v>80.849999999999994</v>
      </c>
      <c r="G680">
        <f>5*4.653</f>
        <v>23.264999999999997</v>
      </c>
      <c r="H680">
        <f>14*4.653</f>
        <v>65.141999999999996</v>
      </c>
      <c r="I680">
        <f>14*4.653</f>
        <v>65.141999999999996</v>
      </c>
    </row>
    <row r="681" spans="1:11" x14ac:dyDescent="0.2">
      <c r="A681" t="s">
        <v>440</v>
      </c>
      <c r="B681" t="s">
        <v>441</v>
      </c>
      <c r="C681">
        <f>SUM(Table1[[#This Row],[1]:[62]])</f>
        <v>361.67599999999993</v>
      </c>
      <c r="D681">
        <f>13*5.403</f>
        <v>70.23899999999999</v>
      </c>
      <c r="E681">
        <f>13*5.403</f>
        <v>70.23899999999999</v>
      </c>
      <c r="F681">
        <f>12*5.403</f>
        <v>64.835999999999999</v>
      </c>
      <c r="G681">
        <f>17*4.226</f>
        <v>71.841999999999999</v>
      </c>
      <c r="H681">
        <f>4*4.226</f>
        <v>16.904</v>
      </c>
      <c r="I681">
        <f>16*4.226</f>
        <v>67.616</v>
      </c>
    </row>
    <row r="682" spans="1:11" x14ac:dyDescent="0.2">
      <c r="A682" t="s">
        <v>157</v>
      </c>
      <c r="B682" t="s">
        <v>848</v>
      </c>
      <c r="C682">
        <f>SUM(Table1[[#This Row],[1]:[62]])</f>
        <v>342.00400000000002</v>
      </c>
      <c r="D682">
        <f>9*4.426</f>
        <v>39.834000000000003</v>
      </c>
      <c r="E682">
        <f>14*4.426</f>
        <v>61.963999999999999</v>
      </c>
      <c r="F682">
        <f>16*4.426</f>
        <v>70.816000000000003</v>
      </c>
      <c r="G682">
        <f>5*6.515</f>
        <v>32.574999999999996</v>
      </c>
      <c r="H682">
        <f>10*6.515</f>
        <v>65.149999999999991</v>
      </c>
      <c r="I682">
        <f>11*6.515</f>
        <v>71.664999999999992</v>
      </c>
    </row>
    <row r="683" spans="1:11" x14ac:dyDescent="0.2">
      <c r="A683" t="s">
        <v>491</v>
      </c>
      <c r="B683" t="s">
        <v>536</v>
      </c>
      <c r="C683">
        <f>SUM(Table1[[#This Row],[1]:[62]])</f>
        <v>337.89299999999997</v>
      </c>
      <c r="D683">
        <f>20*3.156</f>
        <v>63.120000000000005</v>
      </c>
      <c r="E683">
        <f>17*3.156</f>
        <v>53.652000000000001</v>
      </c>
      <c r="F683">
        <f>21*3.156</f>
        <v>66.275999999999996</v>
      </c>
      <c r="G683">
        <f>4*4.185</f>
        <v>16.739999999999998</v>
      </c>
      <c r="H683">
        <f>17*4.185</f>
        <v>71.144999999999996</v>
      </c>
      <c r="I683">
        <f>16*4.185</f>
        <v>66.959999999999994</v>
      </c>
    </row>
    <row r="684" spans="1:11" x14ac:dyDescent="0.2">
      <c r="A684" t="s">
        <v>1345</v>
      </c>
      <c r="B684" t="s">
        <v>1346</v>
      </c>
      <c r="C684">
        <f>SUM(Table1[[#This Row],[1]:[62]])</f>
        <v>337.69499999999999</v>
      </c>
      <c r="D684">
        <f>10*6.515</f>
        <v>65.149999999999991</v>
      </c>
      <c r="E684">
        <f>10*6.515</f>
        <v>65.149999999999991</v>
      </c>
      <c r="F684">
        <f>10*6.515</f>
        <v>65.149999999999991</v>
      </c>
      <c r="G684">
        <f>15*3.161</f>
        <v>47.414999999999999</v>
      </c>
      <c r="H684">
        <f>15*3.161</f>
        <v>47.414999999999999</v>
      </c>
      <c r="I684">
        <f>15*3.161</f>
        <v>47.414999999999999</v>
      </c>
    </row>
    <row r="685" spans="1:11" x14ac:dyDescent="0.2">
      <c r="A685" t="s">
        <v>705</v>
      </c>
      <c r="B685" t="s">
        <v>721</v>
      </c>
      <c r="C685">
        <f>SUM(Table1[[#This Row],[1]:[62]])</f>
        <v>333.51100000000002</v>
      </c>
      <c r="D685">
        <f>5*4.563</f>
        <v>22.814999999999998</v>
      </c>
      <c r="E685">
        <f>14*4.563</f>
        <v>63.881999999999998</v>
      </c>
      <c r="F685">
        <f>11*5.807</f>
        <v>63.877000000000002</v>
      </c>
      <c r="G685">
        <f>17*3.587</f>
        <v>60.979000000000006</v>
      </c>
      <c r="H685">
        <f>17*3.587</f>
        <v>60.979000000000006</v>
      </c>
      <c r="I685">
        <f>17*3.587</f>
        <v>60.979000000000006</v>
      </c>
    </row>
    <row r="686" spans="1:11" x14ac:dyDescent="0.2">
      <c r="A686" t="s">
        <v>371</v>
      </c>
      <c r="B686" t="s">
        <v>1442</v>
      </c>
      <c r="C686">
        <f>SUM(Table1[[#This Row],[1]:[62]])</f>
        <v>331.79300000000001</v>
      </c>
      <c r="D686">
        <f>20*4.309</f>
        <v>86.18</v>
      </c>
      <c r="E686">
        <f>12*4.309</f>
        <v>51.707999999999998</v>
      </c>
      <c r="F686">
        <f>20*4.309</f>
        <v>86.18</v>
      </c>
      <c r="G686">
        <f>11*4.309</f>
        <v>47.399000000000001</v>
      </c>
      <c r="H686">
        <f>5*4.309</f>
        <v>21.545000000000002</v>
      </c>
      <c r="I686">
        <f>9*4.309</f>
        <v>38.780999999999999</v>
      </c>
    </row>
    <row r="687" spans="1:11" x14ac:dyDescent="0.2">
      <c r="A687" t="s">
        <v>703</v>
      </c>
      <c r="B687" t="s">
        <v>717</v>
      </c>
      <c r="C687">
        <f>SUM(Table1[[#This Row],[1]:[62]])</f>
        <v>328.52600000000001</v>
      </c>
      <c r="D687">
        <f>4*4.563</f>
        <v>18.251999999999999</v>
      </c>
      <c r="E687">
        <f>12*4.563</f>
        <v>54.756</v>
      </c>
      <c r="F687">
        <f>11*4.563</f>
        <v>50.192999999999998</v>
      </c>
      <c r="G687">
        <f>3*4.563</f>
        <v>13.689</v>
      </c>
      <c r="H687">
        <f>14*4.563</f>
        <v>63.881999999999998</v>
      </c>
      <c r="I687">
        <f>11*5.807</f>
        <v>63.877000000000002</v>
      </c>
      <c r="J687">
        <f>11*5.807</f>
        <v>63.877000000000002</v>
      </c>
    </row>
    <row r="688" spans="1:11" x14ac:dyDescent="0.2">
      <c r="A688" t="s">
        <v>854</v>
      </c>
      <c r="B688" t="s">
        <v>855</v>
      </c>
      <c r="C688">
        <f>SUM(Table1[[#This Row],[1]:[62]])</f>
        <v>328.38</v>
      </c>
      <c r="D688">
        <f>20*3.925</f>
        <v>78.5</v>
      </c>
      <c r="E688">
        <f>22*3.925</f>
        <v>86.35</v>
      </c>
      <c r="F688">
        <f>23*3.634</f>
        <v>83.581999999999994</v>
      </c>
      <c r="G688">
        <f>22*3.634</f>
        <v>79.947999999999993</v>
      </c>
    </row>
    <row r="689" spans="1:12" x14ac:dyDescent="0.2">
      <c r="A689" t="s">
        <v>588</v>
      </c>
      <c r="B689" t="s">
        <v>589</v>
      </c>
      <c r="C689">
        <f>SUM(Table1[[#This Row],[1]:[62]])</f>
        <v>317.02</v>
      </c>
      <c r="D689">
        <f>20*2.3</f>
        <v>46</v>
      </c>
      <c r="E689">
        <f>21*2.3</f>
        <v>48.3</v>
      </c>
      <c r="F689">
        <f>12*3.712</f>
        <v>44.544000000000004</v>
      </c>
      <c r="G689">
        <f>16*3.712</f>
        <v>59.392000000000003</v>
      </c>
      <c r="H689">
        <f>16*3.712</f>
        <v>59.392000000000003</v>
      </c>
      <c r="I689">
        <f>16*3.712</f>
        <v>59.392000000000003</v>
      </c>
    </row>
    <row r="690" spans="1:12" x14ac:dyDescent="0.2">
      <c r="A690" t="s">
        <v>1035</v>
      </c>
      <c r="B690" t="s">
        <v>1045</v>
      </c>
      <c r="C690">
        <f>SUM(Table1[[#This Row],[1]:[62]])</f>
        <v>309.28300000000002</v>
      </c>
      <c r="D690">
        <f>13*4.003</f>
        <v>52.039000000000001</v>
      </c>
      <c r="E690">
        <f>13*4.003</f>
        <v>52.039000000000001</v>
      </c>
      <c r="F690">
        <f>13*4.003</f>
        <v>52.039000000000001</v>
      </c>
      <c r="G690">
        <f>9*5.891</f>
        <v>53.018999999999998</v>
      </c>
      <c r="H690">
        <f>8*5.891</f>
        <v>47.128</v>
      </c>
      <c r="I690">
        <f>9*5.891</f>
        <v>53.018999999999998</v>
      </c>
    </row>
    <row r="691" spans="1:12" x14ac:dyDescent="0.2">
      <c r="A691" t="s">
        <v>42</v>
      </c>
      <c r="B691" t="s">
        <v>43</v>
      </c>
      <c r="C691">
        <f>SUM(Table1[[#This Row],[1]:[62]])</f>
        <v>298.68</v>
      </c>
      <c r="D691">
        <f>13*3.93</f>
        <v>51.09</v>
      </c>
      <c r="E691">
        <f>13*3.93</f>
        <v>51.09</v>
      </c>
      <c r="F691">
        <f>13*3.93</f>
        <v>51.09</v>
      </c>
      <c r="G691">
        <f>11*3.93</f>
        <v>43.230000000000004</v>
      </c>
      <c r="H691">
        <f>12*3.93</f>
        <v>47.160000000000004</v>
      </c>
      <c r="I691">
        <f>14*3.93</f>
        <v>55.02</v>
      </c>
    </row>
    <row r="692" spans="1:12" x14ac:dyDescent="0.2">
      <c r="A692" t="s">
        <v>1157</v>
      </c>
      <c r="B692" t="s">
        <v>1175</v>
      </c>
      <c r="C692">
        <f>SUM(Table1[[#This Row],[1]:[62]])</f>
        <v>294.7</v>
      </c>
      <c r="D692">
        <f>15*2.3</f>
        <v>34.5</v>
      </c>
      <c r="E692">
        <f>14*2.3</f>
        <v>32.199999999999996</v>
      </c>
      <c r="F692">
        <f>13*2.3</f>
        <v>29.9</v>
      </c>
      <c r="G692">
        <f>15*2.15</f>
        <v>32.25</v>
      </c>
      <c r="H692">
        <f>13*2.15</f>
        <v>27.95</v>
      </c>
      <c r="I692">
        <f>16*2.15</f>
        <v>34.4</v>
      </c>
      <c r="J692">
        <f>15*2.3</f>
        <v>34.5</v>
      </c>
      <c r="K692">
        <f>15*2.3</f>
        <v>34.5</v>
      </c>
      <c r="L692">
        <f>15*2.3</f>
        <v>34.5</v>
      </c>
    </row>
    <row r="693" spans="1:12" x14ac:dyDescent="0.2">
      <c r="A693" t="s">
        <v>1347</v>
      </c>
      <c r="B693" t="s">
        <v>753</v>
      </c>
      <c r="C693">
        <f>SUM(Table1[[#This Row],[1]:[62]])</f>
        <v>290.27999999999997</v>
      </c>
      <c r="D693">
        <f>10*6.515</f>
        <v>65.149999999999991</v>
      </c>
      <c r="E693">
        <f>10*6.515</f>
        <v>65.149999999999991</v>
      </c>
      <c r="F693">
        <f>10*6.515</f>
        <v>65.149999999999991</v>
      </c>
      <c r="G693">
        <f>15*3.161</f>
        <v>47.414999999999999</v>
      </c>
      <c r="H693">
        <f>15*3.161</f>
        <v>47.414999999999999</v>
      </c>
    </row>
    <row r="694" spans="1:12" x14ac:dyDescent="0.2">
      <c r="A694" t="s">
        <v>784</v>
      </c>
      <c r="B694" t="s">
        <v>788</v>
      </c>
      <c r="C694">
        <f>SUM(Table1[[#This Row],[1]:[62]])</f>
        <v>290.17800000000005</v>
      </c>
      <c r="D694">
        <f>12*6.174</f>
        <v>74.088000000000008</v>
      </c>
      <c r="E694">
        <f>11*6.174</f>
        <v>67.914000000000001</v>
      </c>
      <c r="F694">
        <f>12*6.174</f>
        <v>74.088000000000008</v>
      </c>
      <c r="G694">
        <f>12*6.174</f>
        <v>74.088000000000008</v>
      </c>
    </row>
    <row r="695" spans="1:12" x14ac:dyDescent="0.2">
      <c r="A695" t="s">
        <v>482</v>
      </c>
      <c r="B695" t="s">
        <v>502</v>
      </c>
      <c r="C695">
        <f>SUM(Table1[[#This Row],[1]:[62]])</f>
        <v>289.30599999999998</v>
      </c>
      <c r="D695">
        <f>16*4.318</f>
        <v>69.087999999999994</v>
      </c>
      <c r="E695">
        <f>17*4.318</f>
        <v>73.405999999999992</v>
      </c>
      <c r="F695">
        <f>17*4.318</f>
        <v>73.405999999999992</v>
      </c>
      <c r="G695">
        <f>17*4.318</f>
        <v>73.405999999999992</v>
      </c>
    </row>
    <row r="696" spans="1:12" x14ac:dyDescent="0.2">
      <c r="A696" t="s">
        <v>487</v>
      </c>
      <c r="B696" t="s">
        <v>488</v>
      </c>
      <c r="C696">
        <f>SUM(Table1[[#This Row],[1]:[62]])</f>
        <v>289.30599999999998</v>
      </c>
      <c r="D696">
        <f>17*4.318</f>
        <v>73.405999999999992</v>
      </c>
      <c r="E696">
        <f>17*4.318</f>
        <v>73.405999999999992</v>
      </c>
      <c r="F696">
        <f>16*4.318</f>
        <v>69.087999999999994</v>
      </c>
      <c r="G696">
        <f>17*4.318</f>
        <v>73.405999999999992</v>
      </c>
    </row>
    <row r="697" spans="1:12" x14ac:dyDescent="0.2">
      <c r="A697" t="s">
        <v>613</v>
      </c>
      <c r="B697" t="s">
        <v>647</v>
      </c>
      <c r="C697">
        <f>SUM(Table1[[#This Row],[1]:[62]])</f>
        <v>289.05599999999998</v>
      </c>
      <c r="D697">
        <f>17*4.226</f>
        <v>71.841999999999999</v>
      </c>
      <c r="E697">
        <f>17*4.226</f>
        <v>71.841999999999999</v>
      </c>
      <c r="F697">
        <f>17*4.226</f>
        <v>71.841999999999999</v>
      </c>
      <c r="G697">
        <f>15*4.085</f>
        <v>61.274999999999999</v>
      </c>
      <c r="H697">
        <f>3*4.085</f>
        <v>12.254999999999999</v>
      </c>
    </row>
    <row r="698" spans="1:12" x14ac:dyDescent="0.2">
      <c r="A698" t="s">
        <v>471</v>
      </c>
      <c r="B698" t="s">
        <v>515</v>
      </c>
      <c r="C698">
        <f>SUM(Table1[[#This Row],[1]:[62]])</f>
        <v>288.90299999999996</v>
      </c>
      <c r="D698">
        <f>12*5.451</f>
        <v>65.411999999999992</v>
      </c>
      <c r="E698">
        <f>13*5.451</f>
        <v>70.863</v>
      </c>
      <c r="F698">
        <f>16*5.451</f>
        <v>87.215999999999994</v>
      </c>
      <c r="G698">
        <f>12*5.451</f>
        <v>65.411999999999992</v>
      </c>
    </row>
    <row r="699" spans="1:12" x14ac:dyDescent="0.2">
      <c r="A699" t="s">
        <v>532</v>
      </c>
      <c r="B699" t="s">
        <v>1138</v>
      </c>
      <c r="C699">
        <f>SUM(Table1[[#This Row],[1]:[62]])</f>
        <v>286.09000000000003</v>
      </c>
      <c r="D699">
        <f>18*3.634</f>
        <v>65.411999999999992</v>
      </c>
      <c r="E699">
        <f>15*3.634</f>
        <v>54.51</v>
      </c>
      <c r="F699">
        <f>12*3.634</f>
        <v>43.607999999999997</v>
      </c>
      <c r="G699">
        <f>16*3.83</f>
        <v>61.28</v>
      </c>
      <c r="H699">
        <f>16*3.83</f>
        <v>61.28</v>
      </c>
    </row>
    <row r="700" spans="1:12" x14ac:dyDescent="0.2">
      <c r="A700" t="s">
        <v>489</v>
      </c>
      <c r="B700" t="s">
        <v>490</v>
      </c>
      <c r="C700">
        <f>SUM(Table1[[#This Row],[1]:[62]])</f>
        <v>280.66999999999996</v>
      </c>
      <c r="D700">
        <f>18*4.318</f>
        <v>77.72399999999999</v>
      </c>
      <c r="E700">
        <f>14*4.318</f>
        <v>60.451999999999998</v>
      </c>
      <c r="F700">
        <f>16*4.318</f>
        <v>69.087999999999994</v>
      </c>
      <c r="G700">
        <f>17*4.318</f>
        <v>73.405999999999992</v>
      </c>
    </row>
    <row r="701" spans="1:12" x14ac:dyDescent="0.2">
      <c r="A701" t="s">
        <v>1443</v>
      </c>
      <c r="B701" t="s">
        <v>885</v>
      </c>
      <c r="C701">
        <f>SUM(Table1[[#This Row],[1]:[62]])</f>
        <v>261.01400000000001</v>
      </c>
      <c r="D701">
        <f>12*7.004</f>
        <v>84.048000000000002</v>
      </c>
      <c r="E701">
        <f>20*4.657</f>
        <v>93.14</v>
      </c>
      <c r="F701">
        <f>18*4.657</f>
        <v>83.825999999999993</v>
      </c>
    </row>
    <row r="702" spans="1:12" x14ac:dyDescent="0.2">
      <c r="A702" t="s">
        <v>817</v>
      </c>
      <c r="B702" t="s">
        <v>821</v>
      </c>
      <c r="C702">
        <f>SUM(Table1[[#This Row],[1]:[62]])</f>
        <v>260.85699999999997</v>
      </c>
      <c r="D702">
        <f>15*5.263</f>
        <v>78.944999999999993</v>
      </c>
      <c r="E702">
        <f>4*5.263</f>
        <v>21.052</v>
      </c>
      <c r="F702">
        <f>21*3.83</f>
        <v>80.430000000000007</v>
      </c>
      <c r="G702">
        <f>21*3.83</f>
        <v>80.430000000000007</v>
      </c>
    </row>
    <row r="703" spans="1:12" x14ac:dyDescent="0.2">
      <c r="A703" t="s">
        <v>124</v>
      </c>
      <c r="B703" t="s">
        <v>234</v>
      </c>
      <c r="C703">
        <f>SUM(Table1[[#This Row],[1]:[62]])</f>
        <v>259.56</v>
      </c>
      <c r="D703">
        <f>20*4.326</f>
        <v>86.52</v>
      </c>
      <c r="E703">
        <f>20*4.326</f>
        <v>86.52</v>
      </c>
      <c r="F703">
        <f>20*4.326</f>
        <v>86.52</v>
      </c>
    </row>
    <row r="704" spans="1:12" x14ac:dyDescent="0.2">
      <c r="A704" t="s">
        <v>483</v>
      </c>
      <c r="B704" t="s">
        <v>508</v>
      </c>
      <c r="C704">
        <f>SUM(Table1[[#This Row],[1]:[62]])</f>
        <v>259.08</v>
      </c>
      <c r="D704">
        <f>15*4.318</f>
        <v>64.77</v>
      </c>
      <c r="E704">
        <f>17*4.318</f>
        <v>73.405999999999992</v>
      </c>
      <c r="F704">
        <f>11*4.318</f>
        <v>47.497999999999998</v>
      </c>
      <c r="G704">
        <f>17*4.318</f>
        <v>73.405999999999992</v>
      </c>
    </row>
    <row r="705" spans="1:11" x14ac:dyDescent="0.2">
      <c r="A705" t="s">
        <v>465</v>
      </c>
      <c r="B705" t="s">
        <v>506</v>
      </c>
      <c r="C705">
        <f>SUM(Table1[[#This Row],[1]:[62]])</f>
        <v>256.64</v>
      </c>
      <c r="D705">
        <f>17*4.01</f>
        <v>68.17</v>
      </c>
      <c r="E705">
        <f>16*4.01</f>
        <v>64.16</v>
      </c>
      <c r="F705">
        <f>13*4.01</f>
        <v>52.129999999999995</v>
      </c>
      <c r="G705">
        <f>18*4.01</f>
        <v>72.179999999999993</v>
      </c>
    </row>
    <row r="706" spans="1:11" x14ac:dyDescent="0.2">
      <c r="A706" t="s">
        <v>456</v>
      </c>
      <c r="B706" t="s">
        <v>507</v>
      </c>
      <c r="C706">
        <f>SUM(Table1[[#This Row],[1]:[62]])</f>
        <v>256.64</v>
      </c>
      <c r="D706">
        <f>17*4.01</f>
        <v>68.17</v>
      </c>
      <c r="E706">
        <f>16*4.01</f>
        <v>64.16</v>
      </c>
      <c r="F706">
        <f>13*4.01</f>
        <v>52.129999999999995</v>
      </c>
      <c r="G706">
        <f>18*4.01</f>
        <v>72.179999999999993</v>
      </c>
    </row>
    <row r="707" spans="1:11" x14ac:dyDescent="0.2">
      <c r="A707" t="s">
        <v>459</v>
      </c>
      <c r="B707" t="s">
        <v>513</v>
      </c>
      <c r="C707">
        <f>SUM(Table1[[#This Row],[1]:[62]])</f>
        <v>256.64</v>
      </c>
      <c r="D707">
        <f>17*4.01</f>
        <v>68.17</v>
      </c>
      <c r="E707">
        <f>16*4.01</f>
        <v>64.16</v>
      </c>
      <c r="F707">
        <f>13*4.01</f>
        <v>52.129999999999995</v>
      </c>
      <c r="G707">
        <f>18*4.01</f>
        <v>72.179999999999993</v>
      </c>
    </row>
    <row r="708" spans="1:11" x14ac:dyDescent="0.2">
      <c r="A708" t="s">
        <v>432</v>
      </c>
      <c r="B708" t="s">
        <v>1252</v>
      </c>
      <c r="C708">
        <f>SUM(Table1[[#This Row],[1]:[62]])</f>
        <v>256.22800000000001</v>
      </c>
      <c r="D708">
        <f>11*4.025</f>
        <v>44.275000000000006</v>
      </c>
      <c r="E708">
        <f>11*4.025</f>
        <v>44.275000000000006</v>
      </c>
      <c r="F708">
        <f>14*4.025</f>
        <v>56.350000000000009</v>
      </c>
      <c r="G708">
        <f>16*2.35</f>
        <v>37.6</v>
      </c>
      <c r="H708">
        <f>17*1.95</f>
        <v>33.15</v>
      </c>
      <c r="I708">
        <f>18*1.95</f>
        <v>35.1</v>
      </c>
      <c r="J708">
        <f>3*1.826</f>
        <v>5.4779999999999998</v>
      </c>
    </row>
    <row r="709" spans="1:11" x14ac:dyDescent="0.2">
      <c r="A709" t="s">
        <v>237</v>
      </c>
      <c r="B709" t="s">
        <v>238</v>
      </c>
      <c r="C709">
        <f>SUM(Table1[[#This Row],[1]:[62]])</f>
        <v>254.892</v>
      </c>
      <c r="D709">
        <f>12*5.793</f>
        <v>69.516000000000005</v>
      </c>
      <c r="E709">
        <f>16*5.793</f>
        <v>92.688000000000002</v>
      </c>
      <c r="F709">
        <f>16*5.793</f>
        <v>92.688000000000002</v>
      </c>
    </row>
    <row r="710" spans="1:11" x14ac:dyDescent="0.2">
      <c r="A710" t="s">
        <v>925</v>
      </c>
      <c r="B710" t="s">
        <v>941</v>
      </c>
      <c r="C710">
        <f>SUM(Table1[[#This Row],[1]:[62]])</f>
        <v>254.69299999999998</v>
      </c>
      <c r="D710">
        <f>15*5.419</f>
        <v>81.284999999999997</v>
      </c>
      <c r="E710">
        <f>16*5.419</f>
        <v>86.703999999999994</v>
      </c>
      <c r="F710">
        <f>16*5.419</f>
        <v>86.703999999999994</v>
      </c>
    </row>
    <row r="711" spans="1:11" x14ac:dyDescent="0.2">
      <c r="A711" t="s">
        <v>766</v>
      </c>
      <c r="B711" t="s">
        <v>767</v>
      </c>
      <c r="C711">
        <f>SUM(Table1[[#This Row],[1]:[62]])</f>
        <v>250.45400000000001</v>
      </c>
      <c r="D711">
        <f>9*3.363</f>
        <v>30.266999999999999</v>
      </c>
      <c r="E711">
        <f>1*3.363</f>
        <v>3.363</v>
      </c>
      <c r="F711">
        <f>18*3.363</f>
        <v>60.533999999999999</v>
      </c>
      <c r="G711">
        <f>5*3.909</f>
        <v>19.544999999999998</v>
      </c>
      <c r="H711">
        <f>5*3.909</f>
        <v>19.544999999999998</v>
      </c>
      <c r="I711">
        <f>15*2.93</f>
        <v>43.95</v>
      </c>
      <c r="J711">
        <f>15*2.93</f>
        <v>43.95</v>
      </c>
      <c r="K711">
        <f>10*2.93</f>
        <v>29.3</v>
      </c>
    </row>
    <row r="712" spans="1:11" x14ac:dyDescent="0.2">
      <c r="A712" t="s">
        <v>485</v>
      </c>
      <c r="B712" t="s">
        <v>504</v>
      </c>
      <c r="C712">
        <f>SUM(Table1[[#This Row],[1]:[62]])</f>
        <v>247.76</v>
      </c>
      <c r="D712">
        <f>18*3.26</f>
        <v>58.679999999999993</v>
      </c>
      <c r="E712">
        <f>19*3.26</f>
        <v>61.94</v>
      </c>
      <c r="F712">
        <f>19*3.26</f>
        <v>61.94</v>
      </c>
      <c r="G712">
        <f>20*3.26</f>
        <v>65.199999999999989</v>
      </c>
    </row>
    <row r="713" spans="1:11" x14ac:dyDescent="0.2">
      <c r="A713" t="s">
        <v>962</v>
      </c>
      <c r="B713" t="s">
        <v>965</v>
      </c>
      <c r="C713">
        <f>SUM(Table1[[#This Row],[1]:[62]])</f>
        <v>247.71600000000001</v>
      </c>
      <c r="D713">
        <f>18*3.932</f>
        <v>70.775999999999996</v>
      </c>
      <c r="E713">
        <f>18*3.932</f>
        <v>70.775999999999996</v>
      </c>
      <c r="F713">
        <f>27*3.932</f>
        <v>106.164</v>
      </c>
    </row>
    <row r="714" spans="1:11" x14ac:dyDescent="0.2">
      <c r="A714" t="s">
        <v>478</v>
      </c>
      <c r="B714" t="s">
        <v>514</v>
      </c>
      <c r="C714">
        <f>SUM(Table1[[#This Row],[1]:[62]])</f>
        <v>245.29499999999996</v>
      </c>
      <c r="D714">
        <f>7*5.451</f>
        <v>38.156999999999996</v>
      </c>
      <c r="E714">
        <f>10*5.451</f>
        <v>54.51</v>
      </c>
      <c r="F714">
        <f>16*5.451</f>
        <v>87.215999999999994</v>
      </c>
      <c r="G714">
        <f>12*5.451</f>
        <v>65.411999999999992</v>
      </c>
    </row>
    <row r="715" spans="1:11" x14ac:dyDescent="0.2">
      <c r="A715" t="s">
        <v>686</v>
      </c>
      <c r="B715" t="s">
        <v>726</v>
      </c>
      <c r="C715">
        <f>SUM(Table1[[#This Row],[1]:[62]])</f>
        <v>244.60400000000001</v>
      </c>
      <c r="D715">
        <f>11*5.807</f>
        <v>63.877000000000002</v>
      </c>
      <c r="E715">
        <f>11*5.807</f>
        <v>63.877000000000002</v>
      </c>
      <c r="F715">
        <f>12*4.674</f>
        <v>56.088000000000008</v>
      </c>
      <c r="G715">
        <f>13*4.674</f>
        <v>60.762000000000008</v>
      </c>
    </row>
    <row r="716" spans="1:11" x14ac:dyDescent="0.2">
      <c r="A716" t="s">
        <v>1291</v>
      </c>
      <c r="B716" t="s">
        <v>1292</v>
      </c>
      <c r="C716">
        <f>SUM(Table1[[#This Row],[1]:[62]])</f>
        <v>244.26400000000001</v>
      </c>
      <c r="D716">
        <f>27*3.634</f>
        <v>98.117999999999995</v>
      </c>
      <c r="E716">
        <f>7*3.634</f>
        <v>25.437999999999999</v>
      </c>
      <c r="F716">
        <f>17*2.874</f>
        <v>48.858000000000004</v>
      </c>
      <c r="G716">
        <f>25*2.874</f>
        <v>71.850000000000009</v>
      </c>
    </row>
    <row r="717" spans="1:11" x14ac:dyDescent="0.2">
      <c r="A717" t="s">
        <v>434</v>
      </c>
      <c r="B717" t="s">
        <v>1140</v>
      </c>
      <c r="C717">
        <f>SUM(Table1[[#This Row],[1]:[62]])</f>
        <v>243.60900000000001</v>
      </c>
      <c r="D717">
        <f>13*5.263</f>
        <v>68.418999999999997</v>
      </c>
      <c r="E717">
        <f>10*5.263</f>
        <v>52.629999999999995</v>
      </c>
      <c r="F717">
        <f>16*3.83</f>
        <v>61.28</v>
      </c>
      <c r="G717">
        <f>16*3.83</f>
        <v>61.28</v>
      </c>
    </row>
    <row r="718" spans="1:11" x14ac:dyDescent="0.2">
      <c r="A718" t="s">
        <v>1320</v>
      </c>
      <c r="B718" t="s">
        <v>1321</v>
      </c>
      <c r="C718">
        <f>SUM(Table1[[#This Row],[1]:[62]])</f>
        <v>243.57599999999996</v>
      </c>
      <c r="D718">
        <f>12*6.515</f>
        <v>78.179999999999993</v>
      </c>
      <c r="E718">
        <f>12*6.515</f>
        <v>78.179999999999993</v>
      </c>
      <c r="F718">
        <f>20*3.634</f>
        <v>72.679999999999993</v>
      </c>
      <c r="G718">
        <f>4*3.634</f>
        <v>14.536</v>
      </c>
    </row>
    <row r="719" spans="1:11" x14ac:dyDescent="0.2">
      <c r="A719" t="s">
        <v>706</v>
      </c>
      <c r="B719" t="s">
        <v>735</v>
      </c>
      <c r="C719">
        <f>SUM(Table1[[#This Row],[1]:[62]])</f>
        <v>238.93600000000001</v>
      </c>
      <c r="D719">
        <f>14*4.563</f>
        <v>63.881999999999998</v>
      </c>
      <c r="E719">
        <f>14*4.563</f>
        <v>63.881999999999998</v>
      </c>
      <c r="F719">
        <f>11*4.563</f>
        <v>50.192999999999998</v>
      </c>
      <c r="G719">
        <f>17*3.587</f>
        <v>60.979000000000006</v>
      </c>
    </row>
    <row r="720" spans="1:11" x14ac:dyDescent="0.2">
      <c r="A720" t="s">
        <v>90</v>
      </c>
      <c r="B720" t="s">
        <v>91</v>
      </c>
      <c r="C720">
        <f>SUM(Table1[[#This Row],[1]:[62]])</f>
        <v>237.51300000000001</v>
      </c>
      <c r="D720">
        <f>12*5.793</f>
        <v>69.516000000000005</v>
      </c>
      <c r="E720">
        <f>15*5.793</f>
        <v>86.894999999999996</v>
      </c>
      <c r="F720">
        <f>14*5.793</f>
        <v>81.102000000000004</v>
      </c>
    </row>
    <row r="721" spans="1:9" x14ac:dyDescent="0.2">
      <c r="A721" t="s">
        <v>235</v>
      </c>
      <c r="B721" t="s">
        <v>236</v>
      </c>
      <c r="C721">
        <f>SUM(Table1[[#This Row],[1]:[62]])</f>
        <v>237.50700000000001</v>
      </c>
      <c r="D721">
        <f>17*4.657</f>
        <v>79.168999999999997</v>
      </c>
      <c r="E721">
        <f>17*4.657</f>
        <v>79.168999999999997</v>
      </c>
      <c r="F721">
        <f>17*4.657</f>
        <v>79.168999999999997</v>
      </c>
    </row>
    <row r="722" spans="1:9" x14ac:dyDescent="0.2">
      <c r="A722" t="s">
        <v>1322</v>
      </c>
      <c r="B722" t="s">
        <v>1323</v>
      </c>
      <c r="C722">
        <f>SUM(Table1[[#This Row],[1]:[62]])</f>
        <v>237.07500000000002</v>
      </c>
      <c r="D722">
        <f>25*3.161</f>
        <v>79.025000000000006</v>
      </c>
      <c r="E722">
        <f>25*3.161</f>
        <v>79.025000000000006</v>
      </c>
      <c r="F722">
        <f>25*3.161</f>
        <v>79.025000000000006</v>
      </c>
    </row>
    <row r="723" spans="1:9" x14ac:dyDescent="0.2">
      <c r="A723" t="s">
        <v>477</v>
      </c>
      <c r="B723" t="s">
        <v>509</v>
      </c>
      <c r="C723">
        <f>SUM(Table1[[#This Row],[1]:[62]])</f>
        <v>234.393</v>
      </c>
      <c r="D723">
        <f>12*5.451</f>
        <v>65.411999999999992</v>
      </c>
      <c r="E723">
        <f>6*5.451</f>
        <v>32.705999999999996</v>
      </c>
      <c r="F723">
        <f>16*5.451</f>
        <v>87.215999999999994</v>
      </c>
      <c r="G723">
        <f>9*5.451</f>
        <v>49.058999999999997</v>
      </c>
    </row>
    <row r="724" spans="1:9" x14ac:dyDescent="0.2">
      <c r="A724" t="s">
        <v>804</v>
      </c>
      <c r="B724" t="s">
        <v>807</v>
      </c>
      <c r="C724">
        <f>SUM(Table1[[#This Row],[1]:[62]])</f>
        <v>232.85000000000002</v>
      </c>
      <c r="D724">
        <f>19*4.657</f>
        <v>88.483000000000004</v>
      </c>
      <c r="E724">
        <f>14*4.657</f>
        <v>65.198000000000008</v>
      </c>
      <c r="F724">
        <f>17*4.657</f>
        <v>79.168999999999997</v>
      </c>
    </row>
    <row r="725" spans="1:9" x14ac:dyDescent="0.2">
      <c r="A725" t="s">
        <v>1266</v>
      </c>
      <c r="B725" t="s">
        <v>1267</v>
      </c>
      <c r="C725">
        <f>SUM(Table1[[#This Row],[1]:[62]])</f>
        <v>232.28</v>
      </c>
      <c r="D725">
        <f>16*5.807</f>
        <v>92.912000000000006</v>
      </c>
      <c r="E725">
        <f>12*5.807</f>
        <v>69.683999999999997</v>
      </c>
      <c r="F725">
        <f>12*5.807</f>
        <v>69.683999999999997</v>
      </c>
    </row>
    <row r="726" spans="1:9" x14ac:dyDescent="0.2">
      <c r="A726" t="s">
        <v>167</v>
      </c>
      <c r="B726" t="s">
        <v>168</v>
      </c>
      <c r="C726">
        <f>SUM(Table1[[#This Row],[1]:[62]])</f>
        <v>230.25599999999997</v>
      </c>
      <c r="D726">
        <f>20*4.428</f>
        <v>88.56</v>
      </c>
      <c r="E726">
        <f>14*4.428</f>
        <v>61.991999999999997</v>
      </c>
      <c r="F726">
        <f>18*4.428</f>
        <v>79.703999999999994</v>
      </c>
    </row>
    <row r="727" spans="1:9" x14ac:dyDescent="0.2">
      <c r="A727" t="s">
        <v>994</v>
      </c>
      <c r="B727" t="s">
        <v>995</v>
      </c>
      <c r="C727">
        <f>SUM(Table1[[#This Row],[1]:[62]])</f>
        <v>228.19299999999998</v>
      </c>
      <c r="D727">
        <f>17*4.657</f>
        <v>79.168999999999997</v>
      </c>
      <c r="E727">
        <f>13*4.657</f>
        <v>60.540999999999997</v>
      </c>
      <c r="F727">
        <f>19*4.657</f>
        <v>88.483000000000004</v>
      </c>
    </row>
    <row r="728" spans="1:9" x14ac:dyDescent="0.2">
      <c r="A728" t="s">
        <v>911</v>
      </c>
      <c r="B728" t="s">
        <v>917</v>
      </c>
      <c r="C728">
        <f>SUM(Table1[[#This Row],[1]:[62]])</f>
        <v>226.47300000000001</v>
      </c>
      <c r="D728">
        <f>13*5.807</f>
        <v>75.491</v>
      </c>
      <c r="E728">
        <f>13*5.807</f>
        <v>75.491</v>
      </c>
      <c r="F728">
        <f>13*5.807</f>
        <v>75.491</v>
      </c>
    </row>
    <row r="729" spans="1:9" x14ac:dyDescent="0.2">
      <c r="A729" t="s">
        <v>232</v>
      </c>
      <c r="B729" t="s">
        <v>233</v>
      </c>
      <c r="C729">
        <f>SUM(Table1[[#This Row],[1]:[62]])</f>
        <v>223.43100000000001</v>
      </c>
      <c r="D729">
        <f>17*4.381</f>
        <v>74.477000000000004</v>
      </c>
      <c r="E729">
        <f>17*4.381</f>
        <v>74.477000000000004</v>
      </c>
      <c r="F729">
        <f>17*4.381</f>
        <v>74.477000000000004</v>
      </c>
    </row>
    <row r="730" spans="1:9" x14ac:dyDescent="0.2">
      <c r="A730" t="s">
        <v>29</v>
      </c>
      <c r="B730" t="s">
        <v>30</v>
      </c>
      <c r="C730">
        <f>SUM(Table1[[#This Row],[1]:[62]])</f>
        <v>219.67000000000002</v>
      </c>
      <c r="D730">
        <f>12*4.95</f>
        <v>59.400000000000006</v>
      </c>
      <c r="E730">
        <f>16*3.41</f>
        <v>54.56</v>
      </c>
      <c r="F730">
        <f>14*3.41</f>
        <v>47.74</v>
      </c>
      <c r="G730">
        <f>17*3.41</f>
        <v>57.97</v>
      </c>
    </row>
    <row r="731" spans="1:9" x14ac:dyDescent="0.2">
      <c r="A731" t="s">
        <v>537</v>
      </c>
      <c r="B731" t="s">
        <v>538</v>
      </c>
      <c r="C731">
        <f>SUM(Table1[[#This Row],[1]:[62]])</f>
        <v>217.61999999999995</v>
      </c>
      <c r="D731">
        <f>19*4.185</f>
        <v>79.514999999999986</v>
      </c>
      <c r="E731">
        <f>17*4.185</f>
        <v>71.144999999999996</v>
      </c>
      <c r="F731">
        <f>16*4.185</f>
        <v>66.959999999999994</v>
      </c>
    </row>
    <row r="732" spans="1:9" x14ac:dyDescent="0.2">
      <c r="A732" t="s">
        <v>359</v>
      </c>
      <c r="B732" t="s">
        <v>597</v>
      </c>
      <c r="C732">
        <f>SUM(Table1[[#This Row],[1]:[62]])</f>
        <v>216.2</v>
      </c>
      <c r="D732">
        <f>24*2.3</f>
        <v>55.199999999999996</v>
      </c>
      <c r="E732">
        <f>23*2.3</f>
        <v>52.9</v>
      </c>
      <c r="F732">
        <f>23*2.3</f>
        <v>52.9</v>
      </c>
      <c r="G732">
        <f>24*2.3</f>
        <v>55.199999999999996</v>
      </c>
    </row>
    <row r="733" spans="1:9" x14ac:dyDescent="0.2">
      <c r="A733" t="s">
        <v>367</v>
      </c>
      <c r="B733" t="s">
        <v>356</v>
      </c>
      <c r="C733">
        <f>SUM(Table1[[#This Row],[1]:[62]])</f>
        <v>215.45</v>
      </c>
      <c r="D733">
        <f>19*4.309</f>
        <v>81.871000000000009</v>
      </c>
      <c r="E733">
        <f>13*4.309</f>
        <v>56.017000000000003</v>
      </c>
      <c r="F733">
        <f>18*4.309</f>
        <v>77.561999999999998</v>
      </c>
    </row>
    <row r="734" spans="1:9" x14ac:dyDescent="0.2">
      <c r="A734" t="s">
        <v>1011</v>
      </c>
      <c r="B734" t="s">
        <v>1012</v>
      </c>
      <c r="C734">
        <f>SUM(Table1[[#This Row],[1]:[62]])</f>
        <v>206.185</v>
      </c>
      <c r="D734">
        <f>12*5.891</f>
        <v>70.692000000000007</v>
      </c>
      <c r="E734">
        <f>12*5.891</f>
        <v>70.692000000000007</v>
      </c>
      <c r="F734">
        <f>11*5.891</f>
        <v>64.801000000000002</v>
      </c>
    </row>
    <row r="735" spans="1:9" x14ac:dyDescent="0.2">
      <c r="A735" t="s">
        <v>605</v>
      </c>
      <c r="B735" t="s">
        <v>606</v>
      </c>
      <c r="C735">
        <f>SUM(Table1[[#This Row],[1]:[62]])</f>
        <v>203.91800000000001</v>
      </c>
      <c r="D735">
        <f>3*2.3</f>
        <v>6.8999999999999995</v>
      </c>
      <c r="E735">
        <f>23*2.3</f>
        <v>52.9</v>
      </c>
      <c r="F735">
        <f>24*2.3</f>
        <v>55.199999999999996</v>
      </c>
      <c r="G735">
        <f>23*1.933</f>
        <v>44.459000000000003</v>
      </c>
      <c r="H735">
        <f>23*1.933</f>
        <v>44.459000000000003</v>
      </c>
    </row>
    <row r="736" spans="1:9" x14ac:dyDescent="0.2">
      <c r="A736" t="s">
        <v>859</v>
      </c>
      <c r="B736" t="s">
        <v>864</v>
      </c>
      <c r="C736">
        <f>SUM(Table1[[#This Row],[1]:[62]])</f>
        <v>201.85999999999999</v>
      </c>
      <c r="D736">
        <f>9*4.426</f>
        <v>39.834000000000003</v>
      </c>
      <c r="E736">
        <f>8*4.426</f>
        <v>35.408000000000001</v>
      </c>
      <c r="F736">
        <f>8*4.426</f>
        <v>35.408000000000001</v>
      </c>
      <c r="G736">
        <f>4*6.515</f>
        <v>26.06</v>
      </c>
      <c r="H736">
        <f>3*6.515</f>
        <v>19.544999999999998</v>
      </c>
      <c r="I736">
        <f>7*6.515</f>
        <v>45.604999999999997</v>
      </c>
    </row>
    <row r="737" spans="1:7" x14ac:dyDescent="0.2">
      <c r="A737" t="s">
        <v>391</v>
      </c>
      <c r="B737" t="s">
        <v>1290</v>
      </c>
      <c r="C737">
        <f>SUM(Table1[[#This Row],[1]:[62]])</f>
        <v>195.45</v>
      </c>
      <c r="D737">
        <f>15*6.515</f>
        <v>97.724999999999994</v>
      </c>
      <c r="E737">
        <f>15*6.515</f>
        <v>97.724999999999994</v>
      </c>
    </row>
    <row r="738" spans="1:7" x14ac:dyDescent="0.2">
      <c r="A738" t="s">
        <v>486</v>
      </c>
      <c r="B738" t="s">
        <v>1357</v>
      </c>
      <c r="C738">
        <f>SUM(Table1[[#This Row],[1]:[62]])</f>
        <v>189.07999999999998</v>
      </c>
      <c r="D738">
        <f>5*3.26</f>
        <v>16.299999999999997</v>
      </c>
      <c r="E738">
        <f>21*3.26</f>
        <v>68.459999999999994</v>
      </c>
      <c r="F738">
        <f>12*3.26</f>
        <v>39.119999999999997</v>
      </c>
      <c r="G738">
        <f>20*3.26</f>
        <v>65.199999999999989</v>
      </c>
    </row>
    <row r="739" spans="1:7" x14ac:dyDescent="0.2">
      <c r="A739" t="s">
        <v>425</v>
      </c>
      <c r="B739" t="s">
        <v>442</v>
      </c>
      <c r="C739">
        <f>SUM(Table1[[#This Row],[1]:[62]])</f>
        <v>186.01799999999997</v>
      </c>
      <c r="D739">
        <f>15*4.326</f>
        <v>64.89</v>
      </c>
      <c r="E739">
        <f>16*4.326</f>
        <v>69.215999999999994</v>
      </c>
      <c r="F739">
        <f>12*4.326</f>
        <v>51.911999999999992</v>
      </c>
    </row>
    <row r="740" spans="1:7" x14ac:dyDescent="0.2">
      <c r="A740" t="s">
        <v>675</v>
      </c>
      <c r="B740" t="s">
        <v>742</v>
      </c>
      <c r="C740">
        <f>SUM(Table1[[#This Row],[1]:[62]])</f>
        <v>182.93700000000001</v>
      </c>
      <c r="D740">
        <f>17*3.587</f>
        <v>60.979000000000006</v>
      </c>
      <c r="E740">
        <f>17*3.587</f>
        <v>60.979000000000006</v>
      </c>
      <c r="F740">
        <f>17*3.587</f>
        <v>60.979000000000006</v>
      </c>
    </row>
    <row r="741" spans="1:7" x14ac:dyDescent="0.2">
      <c r="A741" t="s">
        <v>1145</v>
      </c>
      <c r="B741" t="s">
        <v>1147</v>
      </c>
      <c r="C741">
        <f>SUM(Table1[[#This Row],[1]:[62]])</f>
        <v>178.05599999999998</v>
      </c>
      <c r="D741">
        <f>2*5.263</f>
        <v>10.526</v>
      </c>
      <c r="E741">
        <f>10*5.263</f>
        <v>52.629999999999995</v>
      </c>
      <c r="F741">
        <f>14*3.83</f>
        <v>53.620000000000005</v>
      </c>
      <c r="G741">
        <f>16*3.83</f>
        <v>61.28</v>
      </c>
    </row>
    <row r="742" spans="1:7" x14ac:dyDescent="0.2">
      <c r="A742" t="s">
        <v>926</v>
      </c>
      <c r="B742" t="s">
        <v>932</v>
      </c>
      <c r="C742">
        <f>SUM(Table1[[#This Row],[1]:[62]])</f>
        <v>177.86999999999998</v>
      </c>
      <c r="D742">
        <f>12*5.39</f>
        <v>64.679999999999993</v>
      </c>
      <c r="E742">
        <f>16*5.39</f>
        <v>86.24</v>
      </c>
      <c r="F742">
        <f>5*5.39</f>
        <v>26.95</v>
      </c>
    </row>
    <row r="743" spans="1:7" x14ac:dyDescent="0.2">
      <c r="A743" t="s">
        <v>434</v>
      </c>
      <c r="B743" t="s">
        <v>448</v>
      </c>
      <c r="C743">
        <f>SUM(Table1[[#This Row],[1]:[62]])</f>
        <v>177.36599999999999</v>
      </c>
      <c r="D743">
        <f>12*4.326</f>
        <v>51.911999999999992</v>
      </c>
      <c r="E743">
        <f>14*4.326</f>
        <v>60.563999999999993</v>
      </c>
      <c r="F743">
        <f>15*4.326</f>
        <v>64.89</v>
      </c>
    </row>
    <row r="744" spans="1:7" x14ac:dyDescent="0.2">
      <c r="A744" t="s">
        <v>155</v>
      </c>
      <c r="B744" t="s">
        <v>156</v>
      </c>
      <c r="C744">
        <f>SUM(Table1[[#This Row],[1]:[62]])</f>
        <v>168.26400000000001</v>
      </c>
      <c r="D744">
        <f>18*4.428</f>
        <v>79.703999999999994</v>
      </c>
      <c r="E744">
        <f>20*4.428</f>
        <v>88.56</v>
      </c>
    </row>
    <row r="745" spans="1:7" x14ac:dyDescent="0.2">
      <c r="A745" t="s">
        <v>683</v>
      </c>
      <c r="B745" t="s">
        <v>745</v>
      </c>
      <c r="C745">
        <f>SUM(Table1[[#This Row],[1]:[62]])</f>
        <v>165.00200000000001</v>
      </c>
      <c r="D745">
        <f>12*3.587</f>
        <v>43.044000000000004</v>
      </c>
      <c r="E745">
        <f>17*3.587</f>
        <v>60.979000000000006</v>
      </c>
      <c r="F745">
        <f>17*3.587</f>
        <v>60.979000000000006</v>
      </c>
    </row>
    <row r="746" spans="1:7" x14ac:dyDescent="0.2">
      <c r="A746" t="s">
        <v>857</v>
      </c>
      <c r="B746" t="s">
        <v>861</v>
      </c>
      <c r="C746">
        <f>SUM(Table1[[#This Row],[1]:[62]])</f>
        <v>164.85</v>
      </c>
      <c r="D746">
        <f>20*3.925</f>
        <v>78.5</v>
      </c>
      <c r="E746">
        <f>22*3.925</f>
        <v>86.35</v>
      </c>
    </row>
    <row r="747" spans="1:7" x14ac:dyDescent="0.2">
      <c r="A747" t="s">
        <v>1126</v>
      </c>
      <c r="B747" t="s">
        <v>1127</v>
      </c>
      <c r="C747">
        <f>SUM(Table1[[#This Row],[1]:[62]])</f>
        <v>164.268</v>
      </c>
      <c r="D747">
        <f>10*4.563</f>
        <v>45.629999999999995</v>
      </c>
      <c r="E747">
        <f>12*4.563</f>
        <v>54.756</v>
      </c>
      <c r="F747">
        <f>10*4.563</f>
        <v>45.629999999999995</v>
      </c>
      <c r="G747">
        <f>4*4.563</f>
        <v>18.251999999999999</v>
      </c>
    </row>
    <row r="748" spans="1:7" x14ac:dyDescent="0.2">
      <c r="A748" t="s">
        <v>1444</v>
      </c>
      <c r="B748" t="s">
        <v>444</v>
      </c>
      <c r="C748">
        <f>SUM(Table1[[#This Row],[1]:[62]])</f>
        <v>164.26799999999997</v>
      </c>
      <c r="D748">
        <f>12*4.212</f>
        <v>50.543999999999997</v>
      </c>
      <c r="E748">
        <f>16*4.212</f>
        <v>67.391999999999996</v>
      </c>
      <c r="F748">
        <f>11*4.212</f>
        <v>46.331999999999994</v>
      </c>
    </row>
    <row r="749" spans="1:7" x14ac:dyDescent="0.2">
      <c r="A749" t="s">
        <v>104</v>
      </c>
      <c r="B749" t="s">
        <v>898</v>
      </c>
      <c r="C749">
        <f>SUM(Table1[[#This Row],[1]:[62]])</f>
        <v>162.09700000000001</v>
      </c>
      <c r="D749">
        <f>18*4.381</f>
        <v>78.858000000000004</v>
      </c>
      <c r="E749">
        <f>19*4.381</f>
        <v>83.239000000000004</v>
      </c>
    </row>
    <row r="750" spans="1:7" x14ac:dyDescent="0.2">
      <c r="A750" t="s">
        <v>157</v>
      </c>
      <c r="B750" t="s">
        <v>1445</v>
      </c>
      <c r="C750">
        <f>SUM(Table1[[#This Row],[1]:[62]])</f>
        <v>158.33799999999999</v>
      </c>
      <c r="D750">
        <f>17*4.657</f>
        <v>79.168999999999997</v>
      </c>
      <c r="E750">
        <f>17*4.657</f>
        <v>79.168999999999997</v>
      </c>
    </row>
    <row r="751" spans="1:7" x14ac:dyDescent="0.2">
      <c r="A751" t="s">
        <v>1295</v>
      </c>
      <c r="B751" t="s">
        <v>1296</v>
      </c>
      <c r="C751">
        <f>SUM(Table1[[#This Row],[1]:[62]])</f>
        <v>158.12200000000001</v>
      </c>
      <c r="D751">
        <f>24*2.897</f>
        <v>69.527999999999992</v>
      </c>
      <c r="E751">
        <f>2*2.897</f>
        <v>5.7939999999999996</v>
      </c>
      <c r="F751">
        <f>75*1.104</f>
        <v>82.800000000000011</v>
      </c>
    </row>
    <row r="752" spans="1:7" x14ac:dyDescent="0.2">
      <c r="A752" t="s">
        <v>491</v>
      </c>
      <c r="B752" t="s">
        <v>492</v>
      </c>
      <c r="C752">
        <f>SUM(Table1[[#This Row],[1]:[62]])</f>
        <v>151.13</v>
      </c>
      <c r="D752">
        <f>18*4.318</f>
        <v>77.72399999999999</v>
      </c>
      <c r="E752">
        <f>17*4.318</f>
        <v>73.405999999999992</v>
      </c>
    </row>
    <row r="753" spans="1:6" x14ac:dyDescent="0.2">
      <c r="A753" t="s">
        <v>44</v>
      </c>
      <c r="B753" t="s">
        <v>45</v>
      </c>
      <c r="C753">
        <f>SUM(Table1[[#This Row],[1]:[62]])</f>
        <v>149.34</v>
      </c>
      <c r="D753">
        <f>12*3.93</f>
        <v>47.160000000000004</v>
      </c>
      <c r="E753">
        <f>12*3.93</f>
        <v>47.160000000000004</v>
      </c>
      <c r="F753">
        <f>14*3.93</f>
        <v>55.02</v>
      </c>
    </row>
    <row r="754" spans="1:6" x14ac:dyDescent="0.2">
      <c r="A754" t="s">
        <v>384</v>
      </c>
      <c r="B754" t="s">
        <v>418</v>
      </c>
      <c r="C754">
        <f>SUM(Table1[[#This Row],[1]:[62]])</f>
        <v>146.51</v>
      </c>
      <c r="D754">
        <f>15*3.185</f>
        <v>47.774999999999999</v>
      </c>
      <c r="E754">
        <f>13*3.185</f>
        <v>41.405000000000001</v>
      </c>
      <c r="F754">
        <f>18*3.185</f>
        <v>57.33</v>
      </c>
    </row>
    <row r="755" spans="1:6" x14ac:dyDescent="0.2">
      <c r="A755" t="s">
        <v>747</v>
      </c>
      <c r="B755" t="s">
        <v>753</v>
      </c>
      <c r="C755">
        <f>SUM(Table1[[#This Row],[1]:[62]])</f>
        <v>146.304</v>
      </c>
      <c r="D755">
        <f>15*4.572</f>
        <v>68.58</v>
      </c>
      <c r="E755">
        <f>16*4.572</f>
        <v>73.152000000000001</v>
      </c>
      <c r="F755">
        <f>1*4.572</f>
        <v>4.5720000000000001</v>
      </c>
    </row>
    <row r="756" spans="1:6" x14ac:dyDescent="0.2">
      <c r="A756" t="s">
        <v>816</v>
      </c>
      <c r="B756" t="s">
        <v>823</v>
      </c>
      <c r="C756">
        <f>SUM(Table1[[#This Row],[1]:[62]])</f>
        <v>146.05799999999999</v>
      </c>
      <c r="D756">
        <f>13*4.426</f>
        <v>57.538000000000004</v>
      </c>
      <c r="E756">
        <f>15*4.426</f>
        <v>66.39</v>
      </c>
      <c r="F756">
        <f>5*4.426</f>
        <v>22.130000000000003</v>
      </c>
    </row>
    <row r="757" spans="1:6" x14ac:dyDescent="0.2">
      <c r="A757" t="s">
        <v>617</v>
      </c>
      <c r="B757" t="s">
        <v>618</v>
      </c>
      <c r="C757">
        <f>SUM(Table1[[#This Row],[1]:[62]])</f>
        <v>143.684</v>
      </c>
      <c r="D757">
        <f>17*4.226</f>
        <v>71.841999999999999</v>
      </c>
      <c r="E757">
        <f>17*4.226</f>
        <v>71.841999999999999</v>
      </c>
    </row>
    <row r="758" spans="1:6" x14ac:dyDescent="0.2">
      <c r="A758" t="s">
        <v>1149</v>
      </c>
      <c r="B758" t="s">
        <v>1151</v>
      </c>
      <c r="C758">
        <f>SUM(Table1[[#This Row],[1]:[62]])</f>
        <v>140.76</v>
      </c>
      <c r="D758">
        <f>10*6.12</f>
        <v>61.2</v>
      </c>
      <c r="E758">
        <f>13*6.12</f>
        <v>79.56</v>
      </c>
    </row>
    <row r="759" spans="1:6" x14ac:dyDescent="0.2">
      <c r="A759" t="s">
        <v>972</v>
      </c>
      <c r="B759" t="s">
        <v>984</v>
      </c>
      <c r="C759">
        <f>SUM(Table1[[#This Row],[1]:[62]])</f>
        <v>137.30599999999998</v>
      </c>
      <c r="D759">
        <f>14*5.281</f>
        <v>73.933999999999997</v>
      </c>
      <c r="E759">
        <f>12*5.281</f>
        <v>63.372</v>
      </c>
    </row>
    <row r="760" spans="1:6" x14ac:dyDescent="0.2">
      <c r="A760" t="s">
        <v>44</v>
      </c>
      <c r="B760" t="s">
        <v>845</v>
      </c>
      <c r="C760">
        <f>SUM(Table1[[#This Row],[1]:[62]])</f>
        <v>136.83799999999999</v>
      </c>
      <c r="D760">
        <f>12*5.263</f>
        <v>63.155999999999999</v>
      </c>
      <c r="E760">
        <f>14*5.263</f>
        <v>73.682000000000002</v>
      </c>
    </row>
    <row r="761" spans="1:6" x14ac:dyDescent="0.2">
      <c r="A761" t="s">
        <v>455</v>
      </c>
      <c r="B761" t="s">
        <v>628</v>
      </c>
      <c r="C761">
        <f>SUM(Table1[[#This Row],[1]:[62]])</f>
        <v>135.232</v>
      </c>
      <c r="D761">
        <f>15*4.226</f>
        <v>63.39</v>
      </c>
      <c r="E761">
        <f>17*4.226</f>
        <v>71.841999999999999</v>
      </c>
    </row>
    <row r="762" spans="1:6" x14ac:dyDescent="0.2">
      <c r="A762" t="s">
        <v>971</v>
      </c>
      <c r="B762" t="s">
        <v>991</v>
      </c>
      <c r="C762">
        <f>SUM(Table1[[#This Row],[1]:[62]])</f>
        <v>132.02499999999998</v>
      </c>
      <c r="D762">
        <f>13*5.281</f>
        <v>68.652999999999992</v>
      </c>
      <c r="E762">
        <f>12*5.281</f>
        <v>63.372</v>
      </c>
    </row>
    <row r="763" spans="1:6" x14ac:dyDescent="0.2">
      <c r="A763" t="s">
        <v>90</v>
      </c>
      <c r="B763" t="s">
        <v>980</v>
      </c>
      <c r="C763">
        <f>SUM(Table1[[#This Row],[1]:[62]])</f>
        <v>132.02499999999998</v>
      </c>
      <c r="D763">
        <f>13*5.281</f>
        <v>68.652999999999992</v>
      </c>
      <c r="E763">
        <f>12*5.281</f>
        <v>63.372</v>
      </c>
    </row>
    <row r="764" spans="1:6" x14ac:dyDescent="0.2">
      <c r="A764" t="s">
        <v>282</v>
      </c>
      <c r="B764" t="s">
        <v>771</v>
      </c>
      <c r="C764">
        <f>SUM(Table1[[#This Row],[1]:[62]])</f>
        <v>131.85000000000002</v>
      </c>
      <c r="D764">
        <f>15*2.93</f>
        <v>43.95</v>
      </c>
      <c r="E764">
        <f>15*2.93</f>
        <v>43.95</v>
      </c>
      <c r="F764">
        <f>15*2.93</f>
        <v>43.95</v>
      </c>
    </row>
    <row r="765" spans="1:6" x14ac:dyDescent="0.2">
      <c r="A765" t="s">
        <v>1350</v>
      </c>
      <c r="B765" t="s">
        <v>1351</v>
      </c>
      <c r="C765">
        <f>SUM(Table1[[#This Row],[1]:[62]])</f>
        <v>129.601</v>
      </c>
      <c r="D765">
        <f>11*3.161</f>
        <v>34.771000000000001</v>
      </c>
      <c r="E765">
        <f>15*3.161</f>
        <v>47.414999999999999</v>
      </c>
      <c r="F765">
        <f>15*3.161</f>
        <v>47.414999999999999</v>
      </c>
    </row>
    <row r="766" spans="1:6" x14ac:dyDescent="0.2">
      <c r="A766" t="s">
        <v>817</v>
      </c>
      <c r="B766" t="s">
        <v>1096</v>
      </c>
      <c r="C766">
        <f>SUM(Table1[[#This Row],[1]:[62]])</f>
        <v>127.46799999999999</v>
      </c>
      <c r="D766">
        <f>44*2.897</f>
        <v>127.46799999999999</v>
      </c>
    </row>
    <row r="767" spans="1:6" x14ac:dyDescent="0.2">
      <c r="A767" t="s">
        <v>1097</v>
      </c>
      <c r="B767" t="s">
        <v>1446</v>
      </c>
      <c r="C767">
        <f>SUM(Table1[[#This Row],[1]:[62]])</f>
        <v>127.46799999999999</v>
      </c>
      <c r="D767">
        <f>44*2.897</f>
        <v>127.46799999999999</v>
      </c>
    </row>
    <row r="768" spans="1:6" x14ac:dyDescent="0.2">
      <c r="A768" t="s">
        <v>90</v>
      </c>
      <c r="B768" t="s">
        <v>1039</v>
      </c>
      <c r="C768">
        <f>SUM(Table1[[#This Row],[1]:[62]])</f>
        <v>124.093</v>
      </c>
      <c r="D768">
        <f>11*4.003</f>
        <v>44.033000000000001</v>
      </c>
      <c r="E768">
        <f>12*4.003</f>
        <v>48.036000000000001</v>
      </c>
      <c r="F768">
        <f>8*4.003</f>
        <v>32.024000000000001</v>
      </c>
    </row>
    <row r="769" spans="1:8" x14ac:dyDescent="0.2">
      <c r="A769" t="s">
        <v>130</v>
      </c>
      <c r="B769" t="s">
        <v>772</v>
      </c>
      <c r="C769">
        <f>SUM(Table1[[#This Row],[1]:[62]])</f>
        <v>120.512</v>
      </c>
      <c r="D769">
        <f>14*4.304</f>
        <v>60.256</v>
      </c>
      <c r="E769">
        <f>14*4.304</f>
        <v>60.256</v>
      </c>
    </row>
    <row r="770" spans="1:8" x14ac:dyDescent="0.2">
      <c r="A770" t="s">
        <v>768</v>
      </c>
      <c r="B770" t="s">
        <v>769</v>
      </c>
      <c r="C770">
        <f>SUM(Table1[[#This Row],[1]:[62]])</f>
        <v>120.512</v>
      </c>
      <c r="D770">
        <f>14*4.304</f>
        <v>60.256</v>
      </c>
      <c r="E770">
        <f>14*4.304</f>
        <v>60.256</v>
      </c>
    </row>
    <row r="771" spans="1:8" x14ac:dyDescent="0.2">
      <c r="A771" t="s">
        <v>295</v>
      </c>
      <c r="B771" t="s">
        <v>1056</v>
      </c>
      <c r="C771">
        <f>SUM(Table1[[#This Row],[1]:[62]])</f>
        <v>120.09</v>
      </c>
      <c r="D771">
        <f>11*4.003</f>
        <v>44.033000000000001</v>
      </c>
      <c r="E771">
        <f>12*4.003</f>
        <v>48.036000000000001</v>
      </c>
      <c r="F771">
        <f>7*4.003</f>
        <v>28.021000000000001</v>
      </c>
    </row>
    <row r="772" spans="1:8" x14ac:dyDescent="0.2">
      <c r="A772" t="s">
        <v>782</v>
      </c>
      <c r="B772" t="s">
        <v>786</v>
      </c>
      <c r="C772">
        <f>SUM(Table1[[#This Row],[1]:[62]])</f>
        <v>119.06399999999999</v>
      </c>
      <c r="D772">
        <f>12*5.412</f>
        <v>64.944000000000003</v>
      </c>
      <c r="E772">
        <f>10*5.412</f>
        <v>54.12</v>
      </c>
    </row>
    <row r="773" spans="1:8" x14ac:dyDescent="0.2">
      <c r="A773" t="s">
        <v>431</v>
      </c>
      <c r="B773" t="s">
        <v>1319</v>
      </c>
      <c r="C773">
        <f>SUM(Table1[[#This Row],[1]:[62]])</f>
        <v>117.75</v>
      </c>
      <c r="D773">
        <f>15*3.925</f>
        <v>58.875</v>
      </c>
      <c r="E773">
        <f>15*3.925</f>
        <v>58.875</v>
      </c>
    </row>
    <row r="774" spans="1:8" x14ac:dyDescent="0.2">
      <c r="A774" t="s">
        <v>858</v>
      </c>
      <c r="B774" t="s">
        <v>863</v>
      </c>
      <c r="C774">
        <f>SUM(Table1[[#This Row],[1]:[62]])</f>
        <v>115.786</v>
      </c>
      <c r="D774">
        <f>8*5.263</f>
        <v>42.103999999999999</v>
      </c>
      <c r="E774">
        <f>14*5.263</f>
        <v>73.682000000000002</v>
      </c>
    </row>
    <row r="775" spans="1:8" x14ac:dyDescent="0.2">
      <c r="A775" t="s">
        <v>40</v>
      </c>
      <c r="B775" t="s">
        <v>41</v>
      </c>
      <c r="C775">
        <f>SUM(Table1[[#This Row],[1]:[62]])</f>
        <v>106.11000000000001</v>
      </c>
      <c r="D775">
        <f>13*3.93</f>
        <v>51.09</v>
      </c>
      <c r="E775">
        <f>14*3.93</f>
        <v>55.02</v>
      </c>
    </row>
    <row r="776" spans="1:8" x14ac:dyDescent="0.2">
      <c r="A776" t="s">
        <v>143</v>
      </c>
      <c r="B776" t="s">
        <v>17</v>
      </c>
      <c r="C776">
        <f>SUM(Table1[[#This Row],[1]:[62]])</f>
        <v>97.712999999999994</v>
      </c>
      <c r="D776">
        <f>1*4.653</f>
        <v>4.6529999999999996</v>
      </c>
      <c r="E776">
        <f>4*4.653</f>
        <v>18.611999999999998</v>
      </c>
      <c r="F776">
        <f>16*4.653</f>
        <v>74.447999999999993</v>
      </c>
    </row>
    <row r="777" spans="1:8" x14ac:dyDescent="0.2">
      <c r="A777" t="s">
        <v>770</v>
      </c>
      <c r="B777" t="s">
        <v>189</v>
      </c>
      <c r="C777">
        <f>SUM(Table1[[#This Row],[1]:[62]])</f>
        <v>97.527000000000001</v>
      </c>
      <c r="D777">
        <f>9*3.363</f>
        <v>30.266999999999999</v>
      </c>
      <c r="E777">
        <f>1*3.363</f>
        <v>3.363</v>
      </c>
      <c r="F777">
        <f>19*3.363</f>
        <v>63.896999999999998</v>
      </c>
    </row>
    <row r="778" spans="1:8" x14ac:dyDescent="0.2">
      <c r="A778" t="s">
        <v>1161</v>
      </c>
      <c r="B778" t="s">
        <v>1447</v>
      </c>
      <c r="C778">
        <f>SUM(Table1[[#This Row],[1]:[62]])</f>
        <v>94.6</v>
      </c>
      <c r="D778">
        <f>15*2.15</f>
        <v>32.25</v>
      </c>
      <c r="E778">
        <f>13*2.15</f>
        <v>27.95</v>
      </c>
      <c r="F778">
        <f>16*2.15</f>
        <v>34.4</v>
      </c>
    </row>
    <row r="779" spans="1:8" x14ac:dyDescent="0.2">
      <c r="A779" t="s">
        <v>568</v>
      </c>
      <c r="B779" t="s">
        <v>569</v>
      </c>
      <c r="C779">
        <f>SUM(Table1[[#This Row],[1]:[62]])</f>
        <v>94.3</v>
      </c>
      <c r="D779">
        <f>20*2.3</f>
        <v>46</v>
      </c>
      <c r="E779">
        <f>21*2.3</f>
        <v>48.3</v>
      </c>
    </row>
    <row r="780" spans="1:8" x14ac:dyDescent="0.2">
      <c r="A780" t="s">
        <v>1165</v>
      </c>
      <c r="B780" t="s">
        <v>1190</v>
      </c>
      <c r="C780">
        <f>SUM(Table1[[#This Row],[1]:[62]])</f>
        <v>94.299999999999983</v>
      </c>
      <c r="D780">
        <f>14*2.3</f>
        <v>32.199999999999996</v>
      </c>
      <c r="E780">
        <f>14*2.3</f>
        <v>32.199999999999996</v>
      </c>
      <c r="F780">
        <f>13*2.3</f>
        <v>29.9</v>
      </c>
    </row>
    <row r="781" spans="1:8" x14ac:dyDescent="0.2">
      <c r="A781" t="s">
        <v>1162</v>
      </c>
      <c r="B781" t="s">
        <v>1188</v>
      </c>
      <c r="C781">
        <f>SUM(Table1[[#This Row],[1]:[62]])</f>
        <v>86.199999999999989</v>
      </c>
      <c r="D781">
        <f>15*2.3</f>
        <v>34.5</v>
      </c>
      <c r="E781">
        <f>14*2.3</f>
        <v>32.199999999999996</v>
      </c>
      <c r="F781">
        <f>1*2.3</f>
        <v>2.2999999999999998</v>
      </c>
      <c r="G781">
        <f>1*2.15</f>
        <v>2.15</v>
      </c>
      <c r="H781">
        <f>7*2.15</f>
        <v>15.049999999999999</v>
      </c>
    </row>
    <row r="782" spans="1:8" x14ac:dyDescent="0.2">
      <c r="A782" t="s">
        <v>1142</v>
      </c>
      <c r="B782" t="s">
        <v>1143</v>
      </c>
      <c r="C782">
        <f>SUM(Table1[[#This Row],[1]:[62]])</f>
        <v>80.430000000000007</v>
      </c>
      <c r="D782">
        <f>16*3.83</f>
        <v>61.28</v>
      </c>
      <c r="E782">
        <f>5*3.83</f>
        <v>19.149999999999999</v>
      </c>
    </row>
    <row r="783" spans="1:8" x14ac:dyDescent="0.2">
      <c r="A783" t="s">
        <v>751</v>
      </c>
      <c r="B783" t="s">
        <v>752</v>
      </c>
      <c r="C783">
        <f>SUM(Table1[[#This Row],[1]:[62]])</f>
        <v>79.215000000000003</v>
      </c>
      <c r="D783">
        <f>14*5.281</f>
        <v>73.933999999999997</v>
      </c>
      <c r="E783">
        <f>1*5.281</f>
        <v>5.2809999999999997</v>
      </c>
    </row>
    <row r="784" spans="1:8" x14ac:dyDescent="0.2">
      <c r="A784" t="s">
        <v>469</v>
      </c>
      <c r="B784" t="s">
        <v>463</v>
      </c>
      <c r="C784">
        <f>SUM(Table1[[#This Row],[1]:[62]])</f>
        <v>76.19</v>
      </c>
      <c r="D784">
        <f>16*4.01</f>
        <v>64.16</v>
      </c>
      <c r="E784">
        <f>3*4.01</f>
        <v>12.03</v>
      </c>
    </row>
    <row r="785" spans="1:5" x14ac:dyDescent="0.2">
      <c r="A785" t="s">
        <v>1144</v>
      </c>
      <c r="B785" t="s">
        <v>382</v>
      </c>
      <c r="C785">
        <f>SUM(Table1[[#This Row],[1]:[62]])</f>
        <v>76.040999999999997</v>
      </c>
      <c r="D785">
        <f>3*3.621</f>
        <v>10.863</v>
      </c>
      <c r="E785">
        <f>18*3.621</f>
        <v>65.177999999999997</v>
      </c>
    </row>
    <row r="786" spans="1:5" x14ac:dyDescent="0.2">
      <c r="A786" t="s">
        <v>372</v>
      </c>
      <c r="B786" t="s">
        <v>373</v>
      </c>
      <c r="C786">
        <f>SUM(Table1[[#This Row],[1]:[62]])</f>
        <v>68.944000000000003</v>
      </c>
      <c r="D786">
        <f>11*4.309</f>
        <v>47.399000000000001</v>
      </c>
      <c r="E786">
        <f>5*4.309</f>
        <v>21.545000000000002</v>
      </c>
    </row>
    <row r="787" spans="1:5" x14ac:dyDescent="0.2">
      <c r="A787" t="s">
        <v>375</v>
      </c>
      <c r="B787" t="s">
        <v>376</v>
      </c>
      <c r="C787">
        <f>SUM(Table1[[#This Row],[1]:[62]])</f>
        <v>64.634999999999991</v>
      </c>
      <c r="D787">
        <f>6*4.309</f>
        <v>25.853999999999999</v>
      </c>
      <c r="E787">
        <f>9*4.309</f>
        <v>38.780999999999999</v>
      </c>
    </row>
    <row r="788" spans="1:5" x14ac:dyDescent="0.2">
      <c r="A788" t="s">
        <v>912</v>
      </c>
      <c r="B788" t="s">
        <v>741</v>
      </c>
      <c r="C788">
        <f>SUM(Table1[[#This Row],[1]:[62]])</f>
        <v>62.951000000000001</v>
      </c>
      <c r="D788">
        <f>17*3.703</f>
        <v>62.951000000000001</v>
      </c>
    </row>
    <row r="789" spans="1:5" x14ac:dyDescent="0.2">
      <c r="A789" t="s">
        <v>687</v>
      </c>
      <c r="B789" t="s">
        <v>714</v>
      </c>
      <c r="C789">
        <f>SUM(Table1[[#This Row],[1]:[62]])</f>
        <v>50.192999999999998</v>
      </c>
      <c r="D789">
        <f>11*4.563</f>
        <v>50.192999999999998</v>
      </c>
    </row>
    <row r="790" spans="1:5" x14ac:dyDescent="0.2">
      <c r="A790" t="s">
        <v>1425</v>
      </c>
      <c r="B790" t="s">
        <v>374</v>
      </c>
      <c r="C790">
        <f>SUM(Table1[[#This Row],[1]:[62]])</f>
        <v>47.399000000000001</v>
      </c>
      <c r="D790">
        <f>11*4.309</f>
        <v>47.399000000000001</v>
      </c>
    </row>
    <row r="791" spans="1:5" x14ac:dyDescent="0.2">
      <c r="A791" t="s">
        <v>479</v>
      </c>
      <c r="B791" t="s">
        <v>1358</v>
      </c>
      <c r="C791">
        <f>SUM(Table1[[#This Row],[1]:[62]])</f>
        <v>38.156999999999996</v>
      </c>
      <c r="D791">
        <f>7*5.451</f>
        <v>38.156999999999996</v>
      </c>
    </row>
    <row r="792" spans="1:5" x14ac:dyDescent="0.2">
      <c r="A792" t="s">
        <v>1293</v>
      </c>
      <c r="B792" t="s">
        <v>1294</v>
      </c>
      <c r="C792">
        <f>SUM(Table1[[#This Row],[1]:[62]])</f>
        <v>25.288</v>
      </c>
      <c r="D792">
        <f>1*3.161</f>
        <v>3.161</v>
      </c>
      <c r="E792">
        <f>7*3.161</f>
        <v>22.126999999999999</v>
      </c>
    </row>
  </sheetData>
  <sortState xmlns:xlrd2="http://schemas.microsoft.com/office/spreadsheetml/2017/richdata2" ref="A2:G16">
    <sortCondition ref="B1:B16"/>
  </sortState>
  <phoneticPr fontId="1" type="noConversion"/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Series totals</vt:lpstr>
      <vt:lpstr>Driver totals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 Ash</dc:creator>
  <cp:lastModifiedBy>Michael McClure</cp:lastModifiedBy>
  <dcterms:created xsi:type="dcterms:W3CDTF">2015-06-05T18:17:20Z</dcterms:created>
  <dcterms:modified xsi:type="dcterms:W3CDTF">2026-04-01T07:23:43Z</dcterms:modified>
</cp:coreProperties>
</file>